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75" windowWidth="18195" windowHeight="7860"/>
  </bookViews>
  <sheets>
    <sheet name="ГП соц. поддержка (КБ+ФС)" sheetId="5" r:id="rId1"/>
  </sheets>
  <definedNames>
    <definedName name="_xlnm._FilterDatabase" localSheetId="0" hidden="1">'ГП соц. поддержка (КБ+ФС)'!$A$4:$M$156</definedName>
    <definedName name="_xlnm.Print_Titles" localSheetId="0">'ГП соц. поддержка (КБ+ФС)'!$3:$4</definedName>
    <definedName name="_xlnm.Print_Area" localSheetId="0">'ГП соц. поддержка (КБ+ФС)'!$A$1:$J$153</definedName>
  </definedNames>
  <calcPr calcId="145621"/>
</workbook>
</file>

<file path=xl/calcChain.xml><?xml version="1.0" encoding="utf-8"?>
<calcChain xmlns="http://schemas.openxmlformats.org/spreadsheetml/2006/main">
  <c r="F154" i="5" l="1"/>
  <c r="F156" i="5" l="1"/>
  <c r="D156" i="5"/>
  <c r="D60" i="5" l="1"/>
  <c r="F133" i="5"/>
  <c r="E133" i="5"/>
  <c r="D133" i="5"/>
  <c r="D126" i="5"/>
  <c r="F65" i="5"/>
  <c r="E65" i="5"/>
  <c r="D65" i="5"/>
  <c r="F64" i="5"/>
  <c r="E64" i="5"/>
  <c r="D64" i="5"/>
  <c r="F60" i="5"/>
  <c r="E60" i="5"/>
  <c r="F48" i="5"/>
  <c r="E48" i="5"/>
  <c r="D48" i="5"/>
  <c r="D45" i="5"/>
  <c r="F26" i="5"/>
  <c r="E26" i="5"/>
  <c r="D26" i="5"/>
  <c r="D53" i="5" l="1"/>
  <c r="F53" i="5"/>
  <c r="E53" i="5"/>
  <c r="F149" i="5" l="1"/>
  <c r="E149" i="5"/>
  <c r="D149" i="5"/>
  <c r="E47" i="5" l="1"/>
  <c r="F163" i="5"/>
  <c r="E154" i="5"/>
  <c r="E163" i="5" s="1"/>
  <c r="D154" i="5"/>
  <c r="D163" i="5" s="1"/>
  <c r="E55" i="5" l="1"/>
  <c r="D55" i="5"/>
  <c r="F55" i="5"/>
  <c r="F47" i="5"/>
  <c r="G154" i="5" l="1"/>
  <c r="F112" i="5"/>
  <c r="F129" i="5"/>
  <c r="F128" i="5"/>
  <c r="F45" i="5" l="1"/>
  <c r="E45" i="5"/>
  <c r="F28" i="5"/>
  <c r="E28" i="5"/>
  <c r="D28" i="5"/>
  <c r="F27" i="5"/>
  <c r="E27" i="5"/>
  <c r="D27" i="5"/>
  <c r="E21" i="5" l="1"/>
  <c r="D21" i="5"/>
  <c r="F52" i="5" l="1"/>
  <c r="E52" i="5"/>
  <c r="D52" i="5"/>
  <c r="C148" i="5"/>
  <c r="D47" i="5" l="1"/>
  <c r="F17" i="5" l="1"/>
  <c r="E17" i="5"/>
  <c r="D17" i="5"/>
  <c r="E143" i="5" l="1"/>
  <c r="E61" i="5" l="1"/>
  <c r="F61" i="5"/>
  <c r="C61" i="5"/>
  <c r="D61" i="5"/>
  <c r="C38" i="5"/>
  <c r="C94" i="5"/>
  <c r="F12" i="5"/>
  <c r="C12" i="5"/>
  <c r="D131" i="5"/>
  <c r="D49" i="5"/>
  <c r="D38" i="5" s="1"/>
  <c r="F49" i="5"/>
  <c r="F38" i="5" s="1"/>
  <c r="E49" i="5"/>
  <c r="E38" i="5" s="1"/>
  <c r="F32" i="5"/>
  <c r="E32" i="5"/>
  <c r="D32" i="5"/>
  <c r="F152" i="5"/>
  <c r="F148" i="5" s="1"/>
  <c r="E152" i="5"/>
  <c r="E148" i="5" s="1"/>
  <c r="D152" i="5"/>
  <c r="D148" i="5" s="1"/>
  <c r="E131" i="5"/>
  <c r="F131" i="5"/>
  <c r="C131" i="5"/>
  <c r="F107" i="5"/>
  <c r="F94" i="5" s="1"/>
  <c r="E107" i="5"/>
  <c r="D107" i="5"/>
  <c r="E128" i="5"/>
  <c r="D128" i="5"/>
  <c r="F57" i="5"/>
  <c r="D12" i="5" l="1"/>
  <c r="E129" i="5"/>
  <c r="E94" i="5" s="1"/>
  <c r="D129" i="5"/>
  <c r="D94" i="5" s="1"/>
  <c r="E12" i="5" l="1"/>
  <c r="C82" i="5" l="1"/>
  <c r="E146" i="5" l="1"/>
  <c r="F146" i="5"/>
  <c r="D146" i="5"/>
  <c r="C146" i="5"/>
  <c r="F143" i="5"/>
  <c r="D143" i="5"/>
  <c r="C143" i="5"/>
  <c r="F140" i="5"/>
  <c r="E140" i="5"/>
  <c r="D140" i="5"/>
  <c r="C140" i="5"/>
  <c r="F86" i="5"/>
  <c r="E86" i="5"/>
  <c r="D86" i="5"/>
  <c r="C86" i="5"/>
  <c r="F82" i="5"/>
  <c r="E82" i="5"/>
  <c r="D82" i="5"/>
  <c r="F80" i="5"/>
  <c r="E80" i="5"/>
  <c r="D80" i="5"/>
  <c r="C80" i="5"/>
  <c r="F76" i="5"/>
  <c r="E76" i="5"/>
  <c r="D76" i="5"/>
  <c r="C76" i="5"/>
  <c r="F72" i="5"/>
  <c r="D72" i="5"/>
  <c r="E72" i="5"/>
  <c r="C72" i="5"/>
  <c r="F67" i="5"/>
  <c r="E67" i="5"/>
  <c r="D67" i="5"/>
  <c r="C67" i="5"/>
  <c r="E57" i="5"/>
  <c r="D57" i="5"/>
  <c r="C57" i="5"/>
  <c r="F30" i="5"/>
  <c r="E30" i="5"/>
  <c r="D30" i="5"/>
  <c r="C30" i="5"/>
  <c r="D139" i="5" l="1"/>
  <c r="E139" i="5"/>
  <c r="C139" i="5"/>
  <c r="F139" i="5"/>
  <c r="C9" i="5"/>
  <c r="E71" i="5"/>
  <c r="F71" i="5"/>
  <c r="C71" i="5"/>
  <c r="D9" i="5"/>
  <c r="E9" i="5"/>
  <c r="F9" i="5"/>
  <c r="D71" i="5"/>
  <c r="C6" i="5" l="1"/>
  <c r="C155" i="5" s="1"/>
  <c r="E6" i="5"/>
  <c r="M7" i="5" s="1"/>
  <c r="F6" i="5"/>
  <c r="N7" i="5" s="1"/>
  <c r="D6" i="5"/>
  <c r="D155" i="5" l="1"/>
  <c r="D158" i="5" s="1"/>
  <c r="L7" i="5"/>
  <c r="F155" i="5"/>
  <c r="F158" i="5" s="1"/>
  <c r="E155" i="5"/>
  <c r="E158" i="5" s="1"/>
</calcChain>
</file>

<file path=xl/comments1.xml><?xml version="1.0" encoding="utf-8"?>
<comments xmlns="http://schemas.openxmlformats.org/spreadsheetml/2006/main">
  <authors>
    <author>Сухарева Лариса Юрьевна</author>
  </authors>
  <commentList>
    <comment ref="C2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в т.ч. ФС 385 520,6; КС 142589,8
</t>
        </r>
      </text>
    </comment>
    <comment ref="C23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D23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C2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D32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031022С030</t>
        </r>
      </text>
    </comment>
    <comment ref="D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E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F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D4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округления
</t>
        </r>
      </text>
    </comment>
    <comment ref="D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E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F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D5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</t>
        </r>
      </text>
    </comment>
    <comment ref="D5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</t>
        </r>
      </text>
    </comment>
    <comment ref="C5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в т.ч. ФС 157067,9
КС 58089,5
</t>
        </r>
      </text>
    </comment>
    <comment ref="D5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031042С130</t>
        </r>
      </text>
    </comment>
    <comment ref="D6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предложения Минобра письмо от 06.08.2020 №26-33-вн-315 исключить
</t>
        </r>
      </text>
    </comment>
    <comment ref="E6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предложения Минобра письмо от 06.08.2020 №26-33-вн-315 исключить
</t>
        </r>
      </text>
    </comment>
    <comment ref="F6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предложения Минобра письмо от 06.08.2020 №26-33-вн-315 исключить
</t>
        </r>
      </text>
    </comment>
    <comment ref="D6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 предложения Минобра письмо от 06.08.2020 №26-33-вн-315</t>
        </r>
      </text>
    </comment>
    <comment ref="E6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 предложения Минобра письмо от 06.08.2020 №26-33-вн-315</t>
        </r>
      </text>
    </comment>
    <comment ref="F6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 предложения Минобра письмо от 06.08.2020 №26-33-вн-315</t>
        </r>
      </text>
    </comment>
    <comment ref="C6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в т.ч. ФС 732627,2;          КС 270971,7</t>
        </r>
      </text>
    </comment>
    <comment ref="D6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 902153,0; 
КС 333673,1</t>
        </r>
      </text>
    </comment>
    <comment ref="E6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 928373,2;
КС 309457,7</t>
        </r>
      </text>
    </comment>
    <comment ref="F6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 928373,2;
КС 309457,7</t>
        </r>
      </text>
    </comment>
    <comment ref="C12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в т.ч. ФС 40378,0;                 КС 14934,3</t>
        </r>
      </text>
    </comment>
    <comment ref="D14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033012С310
</t>
        </r>
      </text>
    </comment>
    <comment ref="E14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033012С310
</t>
        </r>
      </text>
    </comment>
    <comment ref="F14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033012С310
</t>
        </r>
      </text>
    </comment>
    <comment ref="D1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452074,4-1463,3+1246
</t>
        </r>
      </text>
    </comment>
    <comment ref="E1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452074,4-1463,3+1246
</t>
        </r>
      </text>
    </comment>
    <comment ref="F1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452074,4-1463,3+1246
</t>
        </r>
      </text>
    </comment>
    <comment ref="D152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</t>
        </r>
      </text>
    </comment>
    <comment ref="E152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</t>
        </r>
      </text>
    </comment>
    <comment ref="F152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</t>
        </r>
      </text>
    </comment>
  </commentList>
</comments>
</file>

<file path=xl/sharedStrings.xml><?xml version="1.0" encoding="utf-8"?>
<sst xmlns="http://schemas.openxmlformats.org/spreadsheetml/2006/main" count="365" uniqueCount="292">
  <si>
    <t>Финансовое обеспечение реализации Государственной программы «Социальная поддержка жителей Пермского края»</t>
  </si>
  <si>
    <t>№ п/п</t>
  </si>
  <si>
    <t>Государственная программа «Социальная поддержка жителей Пермского края»</t>
  </si>
  <si>
    <t>Подпрограмма  «Социальная поддержка семей с детьми. Профилактика социального сиротства и защита прав детей-сирот»</t>
  </si>
  <si>
    <t>1.1</t>
  </si>
  <si>
    <t>Основное мероприятие 1.1 «Государственная социальная поддержка семей и детей»</t>
  </si>
  <si>
    <t>Выплата компенсации части родительской платы за обучение детей из малоимущих многодетных семей в государственных (муниципальных) учреждениях (организациях) – музыкальных школах, художественных школах, школах искусств и спортивных школах</t>
  </si>
  <si>
    <t xml:space="preserve">Доля семей с детьми, охваченных мерами социальной поддержки и помощи, от числа обратившихся и имеющих право, %
</t>
  </si>
  <si>
    <t>Предоставление ежемесячных денежных выплат многодетным малоимущим семьям</t>
  </si>
  <si>
    <t>Предоставление ежемесячного пособия на ребенка семьям, имеющим детей</t>
  </si>
  <si>
    <t>Предоставление единовременного социального пособия беременным женщинам и кормящим матерям из малоимущих семей, а также при многоплодном рождении</t>
  </si>
  <si>
    <t>Предоставление единовременной денежной выплаты при рождении первого ребенка</t>
  </si>
  <si>
    <t>Количество молодых семей, улучшивших жилищные условия, семей</t>
  </si>
  <si>
    <t>Обеспечение жильем молодых семей</t>
  </si>
  <si>
    <t>1.2</t>
  </si>
  <si>
    <t>Основное мероприятие 1.2 «Создание среды, дружественной к детям, благоприятной для развития семьи и семейных отношений»</t>
  </si>
  <si>
    <t>Организация и проведение мероприятий с семьями и детьми, создание среды, дружественной к детям</t>
  </si>
  <si>
    <t>Предоставление единовременного денежного вознаграждения гражданам, награжденным почетным знаком Пермского края "За достойное воспитание детей"</t>
  </si>
  <si>
    <t>Количество семей в социально опасном положении, семей</t>
  </si>
  <si>
    <t xml:space="preserve">Образование комиссий по делам несовершеннолетних и защите их прав и организация их деятельности
</t>
  </si>
  <si>
    <t>Обеспечение деятельности (оказание услуг, выполнение работ) государственных учреждений (организаций)</t>
  </si>
  <si>
    <t>1.3</t>
  </si>
  <si>
    <t>Основное мероприятие 1.3 «Поддержка детей, нуждающихся в особой заботе государства»</t>
  </si>
  <si>
    <t>Единовременные денежные пособия гражданам, усыновившим ребенка (детей) из числа детей-сирот и детей, оставшихся без попечения родителей</t>
  </si>
  <si>
    <t xml:space="preserve"> Меры по социальной поддержке детей-сирот и детей, оставшихся без попечения родителей</t>
  </si>
  <si>
    <t>Дополнительные меры по социальной поддержке детей-сирот и детей, оставшихся без попечения родителей</t>
  </si>
  <si>
    <t>Предоставление мер социальной поддержки по постинтернатному сопровождению</t>
  </si>
  <si>
    <t>Предоставление жилых помещений детям-сиротам и детям, оставшимся без попечения родителей, лицам из их числа по договорам найма  специализированных жилых помещений</t>
  </si>
  <si>
    <t xml:space="preserve">Содержание жилых помещений специализированного жилищного фонда для детей-сирот, детей, оставшихся без попечения родителей, лицам из их числа
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</si>
  <si>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</si>
  <si>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Мероприятия с детьми, нуждающимися в особой заботе государства, и специалистами, работающими с такими детьми </t>
  </si>
  <si>
    <t>Удельный вес семей с детьми-инвалидами, получивших социально-психологическую помощь, в том числе в форме обучения и сопровождения, от общего числа семей, воспитывающих детей-инвалидов, %</t>
  </si>
  <si>
    <t>1.4</t>
  </si>
  <si>
    <t>Основное мероприятие 1.4 «Создание условий для удовлетворения потребности детей и родителей в качественном и доступном отдыхе и оздоровлении, участии в общественной жизни»</t>
  </si>
  <si>
    <t>Количество детей, привлеченных к работе в СМИ, чел.</t>
  </si>
  <si>
    <t>Доля детей от 7 до 18 лет охваченных различными формами отдыха и оздоровления детей, %</t>
  </si>
  <si>
    <t xml:space="preserve"> Мероприятия по организации оздоровления и отдыха детей</t>
  </si>
  <si>
    <t>1.5</t>
  </si>
  <si>
    <t>Основное мероприятие 1.5 «Профилактика жестокого обращения с детьми и реабилитация несовершеннолетних, находящихся в конфликте с законом и пострадавших от тяжких и особо тяжких преступлений»</t>
  </si>
  <si>
    <t>Социализация и реабилитация несовершеннолетних, находящихся в конфликте с законом, профилактика школьного насилия, повторной преступности среди несовершеннолетних</t>
  </si>
  <si>
    <t>Количество детей и подростков – участников работы школьных служб примирения, чел.</t>
  </si>
  <si>
    <t>Количество детей, подвергшихся насилию, в том числе сексуального характера и прошедших психологическую реабилитацию, чел.</t>
  </si>
  <si>
    <t>Профилактика насилия и жестокого обращения с детьми</t>
  </si>
  <si>
    <t>Подпрограмма   «Предоставление мер социальной помощи и поддержки, социального обслуживания отдельных категорий граждан Пермского края»</t>
  </si>
  <si>
    <t>2.1</t>
  </si>
  <si>
    <t>Основное мероприятие 2.1«Меры социальной поддержки специалистам, работающим и проживающим в сельской местности и поселках городского типа (рабочих поселках), по оплате жилого помещения и коммунальных услуг»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</si>
  <si>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</si>
  <si>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Доля педагогических работников, работающих и проживающих в сельской местности и поселках городского типа (рабочих поселках), получивших меры социальной поддержки по оплате жилого помещения и коммунальных услуг от обратившихся и имеющих право, %</t>
  </si>
  <si>
    <t>Предоставление мер социальной поддержки отдельным категориям граждан, работающим в государственных и муниципальных организациях Пермского края и проживающим в сельской местности и поселках городского типа (рабочих поселках), по оплате жилого помещения и коммунальных услуг</t>
  </si>
  <si>
    <t>Доля  отдельных категорий граждан, работающих и проживающих в сельской местности и поселках городского типа (рабочих поселках), получивших меры социальной поддержки по оплате жилого помещения и коммунальных услуг от обратившихся и имеющих право, %</t>
  </si>
  <si>
    <t>2.2</t>
  </si>
  <si>
    <t>Основное мероприятие 2.2 «Меры социальной поддержки ветеранов труда»</t>
  </si>
  <si>
    <t>Ежемесячные денежные выплаты ветеранам труда</t>
  </si>
  <si>
    <t>Доля ветеранов труда, получивших ежемесячную денежную выплату от обратившихся и имеющих право, %</t>
  </si>
  <si>
    <t xml:space="preserve">Доля ветеранов труда, получивших компенсацию на оплату жилого помещения и коммунальных услуг от обратившихся и имеющих право, %
</t>
  </si>
  <si>
    <t>2.3</t>
  </si>
  <si>
    <t>Основное мероприятие 2.3 «Меры социальной поддержки тружеников тыла»</t>
  </si>
  <si>
    <t xml:space="preserve">Ежемесячные денежные выплаты лицам, проработавшим в тылу 
в период Великой Отечественной войны 1941-1945 годов
</t>
  </si>
  <si>
    <t xml:space="preserve">Доля тружеников тыла, получивших ежемесячную денежную выплату от обратившихся и имеющих право, %
</t>
  </si>
  <si>
    <t>2.4</t>
  </si>
  <si>
    <t>Основное мероприятие 2.4. «Меры социальной поддержки пенсионеров, имеющих большой страховой стаж»</t>
  </si>
  <si>
    <t>Ежемесячные денежные выплаты пенсионерам, имеющим большой страховой стаж</t>
  </si>
  <si>
    <t>Численность пенсионеров, имеющий большой страховой стаж, получивших ежемесячную денежную выплату, чел.</t>
  </si>
  <si>
    <t>Доля пенсионеров, имеющих большой страховой стаж, получивших ежемесячную денежную компенсацию на оплату жилого помещения и коммунальных услуг от обратившихся и имеющих право, %</t>
  </si>
  <si>
    <t>2.5</t>
  </si>
  <si>
    <t>Основное мероприятие 2.5. «Меры социальной поддержки реабилитированных лиц и лиц, признанных пострадавшими от политических репрессий»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</si>
  <si>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</si>
  <si>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Численность реабилитированных лиц, имеющих инвалидность или являющихся пенсионерами, и проживающих совместно членов их семей, обеспеченных жилыми помещениями, чел.</t>
  </si>
  <si>
    <t>Ежемесячные денежные выплаты реабилитированным лицам и лицам, признанным пострадавшими от политических репрессий</t>
  </si>
  <si>
    <t>Доля  реабилитированных лиц и лиц, признанных пострадавшими от политических репрессий, получивших ежемесячные денежные выплаты от обратившихся и имеющих право, %</t>
  </si>
  <si>
    <t>Доля реабилитированных лиц и лиц, признанных пострадавшими от политических репрессий, получивших меры социальной поддержки по оплате жилого помещения, коммунальных услуг от обратившихся и имеющих право, %</t>
  </si>
  <si>
    <t>Компенсация расходов по проезду 1 раз в год реабилитированным лицам, возмещение затрат 
на погребение в случае смерти реабилитированных лиц</t>
  </si>
  <si>
    <t>Численность реабилитированных лиц, получивших компенсацию расходов по проезду 1 раз в год, численность лиц, получивших возмещение затрат на погребение в случае смерти реабилитированных лиц, чел.</t>
  </si>
  <si>
    <t>2.6</t>
  </si>
  <si>
    <t>Основное мероприятие 2.6. «Меры социальной помощи и поддержки отдельных категорий населения Пермского края»</t>
  </si>
  <si>
    <t>Предоставление субъектам естественных монополий, осуществляющим перевозки пассажиров железнодорожным транспортом общего пользования в пригородном сообщении на территории Пермского края, компенсации недополученных доходов, возникших в результате предоставления льготы по тарифам на проезд обучающихся и воспитанников государственных и муниципальных общеобразовательных организаций, учащихся очной формы обучения государственных профессиональных организаций, студентов государственных образовательных организаций высшего образования, зарегистрированных на территории Пермского края, железнодорожным транспортом общего пользования в пригородном сообщении при оплате проезда на территории Пермского края</t>
  </si>
  <si>
    <t>Предоставление гражданам субсидий на оплату жилого помещения и коммунальных услуг</t>
  </si>
  <si>
    <t>Доля семей, получивших субсидии на оплату жилого помещения и коммунальных услуг  от обратившихся и имеющих право, %</t>
  </si>
  <si>
    <t>Предоставление государственной социальной помощи</t>
  </si>
  <si>
    <t>Доля малоимущих семей, получивших государственную социальную помощь в форме социального пособия и на основании социального контракта, от обратившихся и признанных нуждающимися, %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</si>
  <si>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</si>
  <si>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</si>
  <si>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Доля граждан, имеющих право на получение жилищных субсидий в связи с переселением из районов Крайнего Севера и приравненных к ним местностей и поставленных на учет, от обратившихся, %</t>
  </si>
  <si>
    <t>Возмещение хозяйствующим субъектам недополученных доходов от перевозки отдельных категорий граждан с использованием социальных проездных документов</t>
  </si>
  <si>
    <t xml:space="preserve">Доля граждан старшего поколения, охваченных мерами социальной помощи и поддержки, из числа нуждающихся и имеющих право, %
</t>
  </si>
  <si>
    <t xml:space="preserve">Доля отдельных категорий граждан и пенсионеров, получивших регулярные выплаты из средств федерального бюджета, от обратившихся и имеющих право, %
</t>
  </si>
  <si>
    <t xml:space="preserve">Доля отдельных категорий граждан, получивших меры социальной поддержки по оплате жилищно-коммунальных услуг, от обратившихся и имеющих право в соответствии с федеральным законодательством, %
</t>
  </si>
  <si>
    <t>Возмещение стоимости гарантированного перечня услуг по погребению и социальное пособие на погребение</t>
  </si>
  <si>
    <t>Доля граждан и (или) юридических лиц, которым возмещена стоимость гарантированного перечня услуг по погребению и выплачено социальное пособие на погребение, от обратившихся и имеющих право, %</t>
  </si>
  <si>
    <t>Реализация Закона Пермского края "О мерах социальной поддержки детей защитников Отечества, погибших в годы Великой Отечественной войны"</t>
  </si>
  <si>
    <t>Доля отдельных категорий граждан и пенсионеров, получивших регулярные выплаты из бюджета Пермского края от обратившихся и имеющих право, %</t>
  </si>
  <si>
    <t>Дополнительные меры социальной поддержки отдельным категориям пенсионеров, которым присуждены ученые степени доктора наук</t>
  </si>
  <si>
    <t>Пенсии за выслугу лет лицам, замещавшим государственные должности Пермского края, государственным служащим Пермского края</t>
  </si>
  <si>
    <t>Персональные ежемесячные денежные выплаты из средств бюджета Пермского края лицам, имеющим заслуги перед Российской Федерацией, Пермской областью, Коми-Пермяцким автономным округом, Пермским краем</t>
  </si>
  <si>
    <t>Ежемесячная денежная выплата отдельным категориям пенсионеров за счет средств бюджета Пермского края</t>
  </si>
  <si>
    <t>Ежемесячные денежные выплаты по старости и ежемесячные денежные выплаты по инвалидности из средств бюджета Пермского края бывшим руководителям сельскохозяйственных организаций</t>
  </si>
  <si>
    <t>Ежегодные денежные выплаты ветеранам труда Пермского края</t>
  </si>
  <si>
    <t>Ежегодные денежные выплаты почетным гражданам Пермского края</t>
  </si>
  <si>
    <t>Компенсация отдельным категориям граждан оплаты взноса на капитальный ремонт общего имущества в многоквартирном доме</t>
  </si>
  <si>
    <t>Доля граждан пожилого возраста, получивших компенсацию оплаты взноса на капитальный ремонт общего имущества в многоквартирном доме от обратившихся и имеющих право, %</t>
  </si>
  <si>
    <t>2.7</t>
  </si>
  <si>
    <t>Основное мероприятие 2.7. «Повышение эффективности, качества и доступности услуг в сфере социального обслуживания населения Пермского края»</t>
  </si>
  <si>
    <t>Доля граждан, получивших социальные услуги в организациях социального обслуживания населения, предоставляющих услуги на основании государственного задания, в общем числе граждан признанных нуждающимися и обратившихся за получением социальных услуг в организации социального обслуживания населения предоставляющих услуги на основании государственного задания, %</t>
  </si>
  <si>
    <t>Предоставление прочих государственных услуг в сфере социального обслуживания</t>
  </si>
  <si>
    <t>Количество организаций и индивидуальных предпринимателей, предоставляющих социальные услуги в рамках государственного заказа, ед</t>
  </si>
  <si>
    <t>Строительство (реконструкция) объектов общественной инфраструктуры регионального значения, приобретение объектов недвижимого имущества в государственную собственность</t>
  </si>
  <si>
    <t>Доля зданий стационарных учреждений социального обслуживания, требующих реконструкции, зданий, находящихся в аварийном состоянии, ветхих зданий от общего количества зданий стационарных учреждений социального обслуживания граждан, %</t>
  </si>
  <si>
    <t>Кадровое, научно-методическое и информационное сопровождение мероприятий, направленных на повышение качества жизни пожилых людей</t>
  </si>
  <si>
    <t>Оказание адресной социальной помощи и обучение компьютерной грамотности неработающих пенсионеров  в соответствии с Социальной программой</t>
  </si>
  <si>
    <t>3</t>
  </si>
  <si>
    <t>Подпрограмма  «Доступная среда. Реабилитация и создание условий для социальной интеграции инвалидов Пермского края»</t>
  </si>
  <si>
    <t>3.1</t>
  </si>
  <si>
    <t>Основное мероприятие 3.1 «Обеспечение доступности приоритетных объектов и услуг в приоритетных сферах жизнедеятельности инвалидов и других маломобильных групп населения»</t>
  </si>
  <si>
    <t>Повышение уровня доступности приоритетных объектов и услуг в приоритетных сферах жизнедеятельности инвалидов</t>
  </si>
  <si>
    <t>3.2</t>
  </si>
  <si>
    <t>Основное мероприятие 3.2 «Совершенствование механизма предоставления услуг в сфере реабилитации и социальной интеграции инвалидов Пермского края»</t>
  </si>
  <si>
    <t>Доля инвалидов, получивших положительные результаты реабилитации, от числа прошедших реабилитацию, %</t>
  </si>
  <si>
    <t>Повышение доступности и качества реабилитационных услуг (развитие системы реабилитации и интеграции инвалидов) в Пермском крае</t>
  </si>
  <si>
    <t>4</t>
  </si>
  <si>
    <t>Подпрограмма  «Повышение эффективности предоставления социальной помощи и поддержки»</t>
  </si>
  <si>
    <t>4.1</t>
  </si>
  <si>
    <t>Основное мероприятие 4.1 «Обеспечение реализации государственной программы»</t>
  </si>
  <si>
    <t>Доля охваченных персонифицированным учетом граждан, получивших меры социальной помощи и поддержки, %</t>
  </si>
  <si>
    <t>Содержание государственных органов Пермского края (в том числе органов государственной власти Пермского края)</t>
  </si>
  <si>
    <t>Обеспечение предоставления гарантий социальной защиты отдельных категорий граждан</t>
  </si>
  <si>
    <t>Развитие и укрепление материально-технической базы учреждений социальной сферы</t>
  </si>
  <si>
    <t>Доля детей, находящихся в социально опасном положении, прошедших реабилитацию и оставшихся в кровных семьях, %</t>
  </si>
  <si>
    <t>Доля детей воспитывающихся в семьях, %</t>
  </si>
  <si>
    <t xml:space="preserve">Доля доступных для инвалидов и других МГН приоритетных объектов социальной инфраструктуры в общем количестве приоритетных объектов, %
</t>
  </si>
  <si>
    <t>Доля детей-сирот и детей, оставшихся без попечения родителей, от общей численности детского населения, %</t>
  </si>
  <si>
    <t xml:space="preserve">Доля детей в возрасте от 7 до 18 лет оздоровленных в организациях отдыха и  оздоровления, %
</t>
  </si>
  <si>
    <t>Доля многодетных семей, обеспеченных земельными участками в собственность бесплатно, от числа многодетных семей, поставленных на учет, %</t>
  </si>
  <si>
    <t>Количество вновь выявленных детей-сирот и детей, оставшихся без попечения родителей, чел.</t>
  </si>
  <si>
    <t xml:space="preserve">Доля нуждающихся в социальной помощи и поддержке от общей численности жителей Пермского края, %
</t>
  </si>
  <si>
    <t>Предоставление ежемесячной денежной компенсации на оплату коммунальных услуг многодетным малоимущим семьям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</si>
  <si>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ветеранам труда</t>
  </si>
  <si>
    <t>Предоставление ежемесячной денежной компенсации, дополнительной ежемесячной денежной компенсациина оплату жилого помещения, коммунальных услуг пенсионерам, имеющим большой страховой стаж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</si>
  <si>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реабилитированным лицам и лицам, признанным пострадавшими от политических репрессий</t>
  </si>
  <si>
    <t>2021 год</t>
  </si>
  <si>
    <t>Проведение ежегодного конкурса "Лучшая многодетная семья года"</t>
  </si>
  <si>
    <t>Компенсация отдельным категориям граждан оплаты взноса на капитальный ремонт общего имущества в многоквартирном доме (расходы не софинансируемые из федерального бюджета)</t>
  </si>
  <si>
    <t>Реализация мероприятий подпрограммы "Обеспечение жильем молодых семей" федеральной целевой программы "Обеспечение доступным и комфортным жильем и коммунальными услугами граждан РФ"</t>
  </si>
  <si>
    <t>Поддержка ресурсного центра в сфере оздоровления детей</t>
  </si>
  <si>
    <t>Основное мероприятие 1.P1 "Федеральный проект "Финансовая поддержка семей при рождении детей"</t>
  </si>
  <si>
    <t>Мероприятие 1.P1.1 "Субсидии на ежемесячную денежную выплату, назначаемую в случае рождения третьего ребенка или последующих детей до достижения ребенком возраста трех лет"</t>
  </si>
  <si>
    <t>2022 год</t>
  </si>
  <si>
    <t>1.6</t>
  </si>
  <si>
    <t xml:space="preserve">Численность детей-сирот и детей, оставшихся без попечения родителей, лиц из числа детей-сирот и детей, оставшихся без попечения родителей, у которых возникло и не реализовано право на обеспечение жилыми помещениями специализированного жилищного фонда, чел.
</t>
  </si>
  <si>
    <t xml:space="preserve">Доля инвалидов, прошедших реабилитацию и (или) абилитацию, в общей численности инвалидов, имеющих такие рекомендации в индивидуальной программе реабилитации или абилитации, %
</t>
  </si>
  <si>
    <t xml:space="preserve">Количество доступных для инвалидов и других маломобильных групп населения приоритетных объектов социальной инфраструктуры, шт.
</t>
  </si>
  <si>
    <t>Численность семей которые в отчетном году получат ежемесячную выплату в связи с рождением (усыновлением) первого ребенка», семей</t>
  </si>
  <si>
    <t>Число семей с тремя и более детьми, которые в отчетном году получат ежемесячную денежную выплату в случае рождения третьего ребенка или последующих детей до достижения ребенком возраста 3 лет, семей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</si>
  <si>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</si>
  <si>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Единовременное пособие беременной жене военнослужащего, проходящего военную службу по призыву, и ежемесячное пособие на ребенка военнослужащего, проходящего военную службу по призыву</t>
  </si>
  <si>
    <t>Проведение в Пермском крае акции "Подарок новорожденному"</t>
  </si>
  <si>
    <t>Конкурс комиссий по делам несовершеннолетних и защите их прав по достижению наиболее результативных значений показателей эффективности их деятельности</t>
  </si>
  <si>
    <t>Выплата единовременного пособия при всех формах устройства детей, лишенных родительского попечения, в семью</t>
  </si>
  <si>
    <t>Перевозка между субъектами Российской Федерации, а также в пределах территорий государств - участников СНГ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</si>
  <si>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Уровень повторной преступности среди несовершеннолетних, %</t>
  </si>
  <si>
    <t>Ежемесячная выплата в связи с рождением (усыновлением) первого ребенка</t>
  </si>
  <si>
    <t>Обеспечение жильем отдельных категорий граждан, установленных Федеральным законом от 12 января 1995 г. № 5-ФЗ «О ветеранах"</t>
  </si>
  <si>
    <t>Предоставление отдельных мер социальной поддержки граждан, подвергшихся воздействию радиации</t>
  </si>
  <si>
    <t>Государственное единовременное пособие и ежемесячная денежная компенсация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</si>
  <si>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</si>
  <si>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</si>
  <si>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Доля работников учреждений бюджетной сферы Пермского края, обеспеченных путевками на санаторно-курортное лечение и оздоровление, %</t>
  </si>
  <si>
    <t>98,21 (0)</t>
  </si>
  <si>
    <t>98,26 (0)</t>
  </si>
  <si>
    <t>70                   (0)</t>
  </si>
  <si>
    <t>75                     (0)</t>
  </si>
  <si>
    <t>90             (0)</t>
  </si>
  <si>
    <t>100                    (0)</t>
  </si>
  <si>
    <t>50                  (0)</t>
  </si>
  <si>
    <t>55             (0)</t>
  </si>
  <si>
    <t>65                       (0)</t>
  </si>
  <si>
    <t>810    (0)</t>
  </si>
  <si>
    <t>297      (0)</t>
  </si>
  <si>
    <t xml:space="preserve">не более 
40           (0)
</t>
  </si>
  <si>
    <t>100                (0)</t>
  </si>
  <si>
    <t xml:space="preserve">не менее
1                              (0)
</t>
  </si>
  <si>
    <t xml:space="preserve">не менее
1000                (0)
</t>
  </si>
  <si>
    <t>100              (0)</t>
  </si>
  <si>
    <t>2                                 (0)</t>
  </si>
  <si>
    <t>99,9       (0)</t>
  </si>
  <si>
    <t>68             (0)</t>
  </si>
  <si>
    <t>70          (0)</t>
  </si>
  <si>
    <t>72,4        (0)</t>
  </si>
  <si>
    <t>74,7          (0)</t>
  </si>
  <si>
    <t>1856  (0)</t>
  </si>
  <si>
    <t>17        (0)</t>
  </si>
  <si>
    <t>17,5       (0)</t>
  </si>
  <si>
    <t>1,2        (0)</t>
  </si>
  <si>
    <t>0,6            (0)</t>
  </si>
  <si>
    <t>2023 год</t>
  </si>
  <si>
    <t>Финансовая поддержка нуждающихся семей, в случае рождения в 2019-2020 годах третьего ребенка или последующих детей (расходы не софинансируемые из федерального бюджета)</t>
  </si>
  <si>
    <t>Обеспечение жильем отдельных категорий граждан, установленных федеральным законам от 24 ноября 1995 года № 181-ФЗ «О социальной защите инвалидов в Российской Федерации»</t>
  </si>
  <si>
    <t>Осуществление ежегодной денежной выплаты лицам, награжденным нагрудным знаком «Почетный донор России»</t>
  </si>
  <si>
    <t xml:space="preserve">Расходы, связанные с оказанием государственной социальной помощи на основании социального контракта отдельным категориям граждан
</t>
  </si>
  <si>
    <t>ФС</t>
  </si>
  <si>
    <t>2020 год                    (476-ПК)</t>
  </si>
  <si>
    <t>Наименование Государственной программы, подпрограммы, основного мероприятия</t>
  </si>
  <si>
    <t>Дополнительные меры по социальной поддержке детей-сирот и детей, оставшихся без попечения родителей, достигших возраста 23 лет и старше (предоставление выплат на приобретение жилых помещений)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</si>
  <si>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</si>
  <si>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Предоставление ежемесячного пособия на детей в возрасте от трех до семи лет нуждающимся семьям</t>
  </si>
  <si>
    <t>Предоставление ежемесячного пособия на детей в возрасте от трех до семи лет нуждающимся семьям (расходы, не софинансируемые из федерального бюджета)</t>
  </si>
  <si>
    <t>КС</t>
  </si>
  <si>
    <t>Обучение новым цифровым технологиям граждан  старше 55 лет</t>
  </si>
  <si>
    <t>Предоставление ежегодной денежной выплаты, приуроченной ко Дню Победы, отдельным категориям граждан, проживающих в Пермском крае</t>
  </si>
  <si>
    <t>Бесплатное обеспечение одеждой для посещения школы, а также спортивной формой обучающихся общеобразовательных учреждений из многодетных малоимущих семей</t>
  </si>
  <si>
    <t>Предоставление компенсации выпадающих доходов организаций, осуществляющих регулируемые виды деятельности в области обращения с твердыми коммунальными отходами, от оказания коммунальной услуги по обращению с твердыми коммунальными отходами многодетным малоимущим семьям</t>
  </si>
  <si>
    <t>Расходы, тыс. руб.(проект)</t>
  </si>
  <si>
    <t>Вручение памятных знаков семьям, отмечающим юбилейную дату с момента бракосочетания 50, 60, 70 и более лет</t>
  </si>
  <si>
    <t>Строительство и приобретение жилых помещений для формирования специализированного жилищного фонда Пермского края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</si>
  <si>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Жилье сиротам</t>
  </si>
  <si>
    <t>Содержание МСР, ТУ; администрирование жилье сирот, АИП</t>
  </si>
  <si>
    <t>4051            (0)</t>
  </si>
  <si>
    <t>3724              (0)</t>
  </si>
  <si>
    <t>860     (0)</t>
  </si>
  <si>
    <t>3020                  (0)</t>
  </si>
  <si>
    <t>2950                    (0)</t>
  </si>
  <si>
    <t>1250                   (0)</t>
  </si>
  <si>
    <t>1220                         (0)</t>
  </si>
  <si>
    <t>2450      (0)</t>
  </si>
  <si>
    <t>2450            (0)</t>
  </si>
  <si>
    <t>1733                 (0)</t>
  </si>
  <si>
    <t>100                  (0)</t>
  </si>
  <si>
    <t>100                       (0)</t>
  </si>
  <si>
    <t>96,8                           (0)</t>
  </si>
  <si>
    <t>1,79                   (0)</t>
  </si>
  <si>
    <t>1,74                      (0)</t>
  </si>
  <si>
    <t xml:space="preserve">3400                           (0)
</t>
  </si>
  <si>
    <t xml:space="preserve">3149                           (0)
</t>
  </si>
  <si>
    <t>48,5                   (0)</t>
  </si>
  <si>
    <t>100            (0)</t>
  </si>
  <si>
    <t>97,0              (0)</t>
  </si>
  <si>
    <t>48 ,0                   (0)</t>
  </si>
  <si>
    <t>95                 (0)</t>
  </si>
  <si>
    <t>не менее 400           (0)</t>
  </si>
  <si>
    <t>635                      (-112)</t>
  </si>
  <si>
    <t>643           (-110)</t>
  </si>
  <si>
    <t>В том числе за счет субсидий из федерального бюджета (нарастающим итогом), чел.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</si>
  <si>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 помещений, нарастающим итогом, чел.</t>
  </si>
  <si>
    <t>8,68                  (0)</t>
  </si>
  <si>
    <t>868        (0)</t>
  </si>
  <si>
    <t>не менее 20               (0)</t>
  </si>
  <si>
    <t>Доля объема затрат муниципальных заказчиков, связанных с организацией перевозки отдельных категорий граждан с использованием ЭСПД, а также недополученных доходов юридических лиц, индивидуальных предпринимателей от перевозки отдельных категорий граждан с использованием ЭСПД, перечисленных муниципальным заказчикам, юридическим лицам, индивидуальным предпринимателям, от общего объема таких затрат и недополученных доходов, подлежащих возмещению, %</t>
  </si>
  <si>
    <t>ограничения + доп</t>
  </si>
  <si>
    <t>Численность детей-сирот и детей, оставшихся без попечения родителей, лиц из числа детей-сирот и детей, оставшихся без попечения родителей, получивших социальную выплату на приобретение жилого помещения, чел.</t>
  </si>
  <si>
    <t>5856 (+5856)</t>
  </si>
  <si>
    <t>6499 (+6499)</t>
  </si>
  <si>
    <t>7142 (+7142)</t>
  </si>
  <si>
    <t>1627 (+1627)</t>
  </si>
  <si>
    <t>1763 (+1763)</t>
  </si>
  <si>
    <t>1899 (+1899)</t>
  </si>
  <si>
    <t>75                              (+75)</t>
  </si>
  <si>
    <t>Наименование показателя</t>
  </si>
  <si>
    <t>98,3  (+98,3)</t>
  </si>
  <si>
    <t>100  (+100)</t>
  </si>
  <si>
    <t>80  (+80)</t>
  </si>
  <si>
    <t>97,7 (+97,7)</t>
  </si>
  <si>
    <t>48,5 (+48,5)</t>
  </si>
  <si>
    <t>95 (+95)</t>
  </si>
  <si>
    <t xml:space="preserve">не менее 400 (+400) </t>
  </si>
  <si>
    <t>100 (+100)</t>
  </si>
  <si>
    <t>2861  (+2861)</t>
  </si>
  <si>
    <t>1190  (+1190)</t>
  </si>
  <si>
    <t xml:space="preserve">646  (+646) </t>
  </si>
  <si>
    <t>3149 (+3149)</t>
  </si>
  <si>
    <t>55  (+55)</t>
  </si>
  <si>
    <t>65   (+65)</t>
  </si>
  <si>
    <t>810  (+810)</t>
  </si>
  <si>
    <t>8,68  (+8,68)</t>
  </si>
  <si>
    <t xml:space="preserve">2450  (+2450) </t>
  </si>
  <si>
    <t>297   (+297)</t>
  </si>
  <si>
    <t>3724  (+3724)</t>
  </si>
  <si>
    <t>868  (+868)</t>
  </si>
  <si>
    <t>не более  40  (+40)</t>
  </si>
  <si>
    <t>100   (+100)</t>
  </si>
  <si>
    <t xml:space="preserve">не менее 20  (+20)       </t>
  </si>
  <si>
    <t xml:space="preserve">не менее
1000  (+1000)  </t>
  </si>
  <si>
    <t>2      (+2)</t>
  </si>
  <si>
    <t>70  (+70)</t>
  </si>
  <si>
    <t>75,0  (+75,0)</t>
  </si>
  <si>
    <t>1980 (+1980)</t>
  </si>
  <si>
    <t>17,7  (+17,7)</t>
  </si>
  <si>
    <t>0,0   (0)</t>
  </si>
  <si>
    <t>1,7  (+1,7)</t>
  </si>
  <si>
    <t xml:space="preserve">100 (+100)  </t>
  </si>
  <si>
    <t xml:space="preserve">не менее
1      (+1)                           </t>
  </si>
  <si>
    <t>Значение показателя (изменения)</t>
  </si>
  <si>
    <t>Количество жилых помещений, построенных (приобретенных)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шт.</t>
  </si>
  <si>
    <t xml:space="preserve">Приложение 4
к пояснительной записке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</si>
</sst>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43" fontId="1" fillId="0" borderId="0" applyFont="0" applyFill="0" applyBorder="0" applyAlignment="0" applyProtection="0"/>
    <xf numFmtId="0" fontId="6" fillId="0" borderId="0"/>
  </cellStyleXfs>
  <cellXfs count="84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Alignment="1"/>
    <xf numFmtId="164" fontId="4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/>
    <xf numFmtId="0" fontId="2" fillId="2" borderId="0" xfId="0" applyFont="1" applyFill="1" applyAlignment="1">
      <alignment vertical="top"/>
    </xf>
    <xf numFmtId="1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center"/>
    </xf>
    <xf numFmtId="0" fontId="4" fillId="2" borderId="0" xfId="0" applyFont="1" applyFill="1"/>
    <xf numFmtId="49" fontId="5" fillId="2" borderId="1" xfId="0" applyNumberFormat="1" applyFont="1" applyFill="1" applyBorder="1" applyAlignment="1" applyProtection="1">
      <alignment horizontal="left" vertical="center" wrapText="1"/>
    </xf>
    <xf numFmtId="1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wrapText="1"/>
    </xf>
    <xf numFmtId="1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/>
    </xf>
    <xf numFmtId="164" fontId="4" fillId="2" borderId="0" xfId="0" applyNumberFormat="1" applyFont="1" applyFill="1" applyAlignment="1"/>
    <xf numFmtId="164" fontId="2" fillId="2" borderId="0" xfId="0" applyNumberFormat="1" applyFont="1" applyFill="1" applyAlignment="1"/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164" fontId="4" fillId="2" borderId="0" xfId="0" applyNumberFormat="1" applyFont="1" applyFill="1" applyAlignment="1">
      <alignment horizontal="left" wrapText="1"/>
    </xf>
    <xf numFmtId="164" fontId="2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2" fillId="2" borderId="1" xfId="0" quotePrefix="1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4" fontId="4" fillId="2" borderId="0" xfId="0" applyNumberFormat="1" applyFont="1" applyFill="1" applyAlignment="1"/>
    <xf numFmtId="0" fontId="4" fillId="2" borderId="0" xfId="0" applyFont="1" applyFill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horizontal="left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right" vertical="top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9">
    <cellStyle name="Обычный" xfId="0" builtinId="0"/>
    <cellStyle name="Обычный 2" xfId="2"/>
    <cellStyle name="Обычный 2 2" xfId="3"/>
    <cellStyle name="Обычный 2 3" xfId="4"/>
    <cellStyle name="Обычный 20" xfId="1"/>
    <cellStyle name="Обычный 3" xfId="8"/>
    <cellStyle name="Обычный 6" xfId="5"/>
    <cellStyle name="Обычный 8" xfId="6"/>
    <cellStyle name="Финансовый 4" xfId="7"/>
  </cellStyles>
  <dxfs count="0"/>
  <tableStyles count="0" defaultTableStyle="TableStyleMedium2" defaultPivotStyle="PivotStyleLight16"/>
  <colors>
    <mruColors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65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R6" sqref="R6"/>
    </sheetView>
  </sheetViews>
  <sheetFormatPr defaultColWidth="9.140625" defaultRowHeight="32.25" customHeight="1" x14ac:dyDescent="0.25"/>
  <cols>
    <col min="1" max="1" width="5.42578125" style="14" customWidth="1"/>
    <col min="2" max="2" width="32.85546875" style="18" customWidth="1"/>
    <col min="3" max="5" width="12.7109375" style="3" customWidth="1"/>
    <col min="6" max="6" width="14.28515625" style="3" customWidth="1"/>
    <col min="7" max="7" width="32" style="15" customWidth="1"/>
    <col min="8" max="8" width="8.140625" style="20" customWidth="1"/>
    <col min="9" max="9" width="8" style="20" customWidth="1"/>
    <col min="10" max="10" width="7.5703125" style="20" customWidth="1"/>
    <col min="11" max="11" width="12.140625" style="1" customWidth="1"/>
    <col min="12" max="12" width="14.5703125" style="1" hidden="1" customWidth="1"/>
    <col min="13" max="13" width="13.42578125" style="1" hidden="1" customWidth="1"/>
    <col min="14" max="14" width="14.28515625" style="1" hidden="1" customWidth="1"/>
    <col min="15" max="16384" width="9.140625" style="1"/>
  </cols>
  <sheetData>
    <row r="1" spans="1:14" ht="46.5" customHeight="1" x14ac:dyDescent="0.25">
      <c r="A1" s="82" t="s">
        <v>291</v>
      </c>
      <c r="B1" s="82"/>
      <c r="C1" s="82"/>
      <c r="D1" s="82"/>
      <c r="E1" s="82"/>
      <c r="F1" s="82"/>
      <c r="G1" s="82"/>
      <c r="H1" s="82"/>
      <c r="I1" s="82"/>
      <c r="J1" s="82"/>
    </row>
    <row r="2" spans="1:14" ht="33" customHeight="1" x14ac:dyDescent="0.25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</row>
    <row r="3" spans="1:14" ht="32.25" customHeight="1" x14ac:dyDescent="0.25">
      <c r="A3" s="78" t="s">
        <v>1</v>
      </c>
      <c r="B3" s="79" t="s">
        <v>200</v>
      </c>
      <c r="C3" s="80" t="s">
        <v>210</v>
      </c>
      <c r="D3" s="80"/>
      <c r="E3" s="80"/>
      <c r="F3" s="80"/>
      <c r="G3" s="80" t="s">
        <v>255</v>
      </c>
      <c r="H3" s="81" t="s">
        <v>289</v>
      </c>
      <c r="I3" s="81"/>
      <c r="J3" s="81"/>
    </row>
    <row r="4" spans="1:14" s="6" customFormat="1" ht="32.25" customHeight="1" x14ac:dyDescent="0.25">
      <c r="A4" s="78"/>
      <c r="B4" s="79"/>
      <c r="C4" s="61" t="s">
        <v>199</v>
      </c>
      <c r="D4" s="61" t="s">
        <v>138</v>
      </c>
      <c r="E4" s="61" t="s">
        <v>145</v>
      </c>
      <c r="F4" s="61" t="s">
        <v>193</v>
      </c>
      <c r="G4" s="80"/>
      <c r="H4" s="62" t="s">
        <v>138</v>
      </c>
      <c r="I4" s="62" t="s">
        <v>145</v>
      </c>
      <c r="J4" s="62" t="s">
        <v>193</v>
      </c>
    </row>
    <row r="5" spans="1:14" s="16" customFormat="1" ht="14.25" customHeight="1" x14ac:dyDescent="0.25">
      <c r="A5" s="19">
        <v>1</v>
      </c>
      <c r="B5" s="37">
        <v>2</v>
      </c>
      <c r="C5" s="57">
        <v>3</v>
      </c>
      <c r="D5" s="57">
        <v>4</v>
      </c>
      <c r="E5" s="57">
        <v>5</v>
      </c>
      <c r="F5" s="57">
        <v>6</v>
      </c>
      <c r="G5" s="37">
        <v>7</v>
      </c>
      <c r="H5" s="38">
        <v>8</v>
      </c>
      <c r="I5" s="38">
        <v>9</v>
      </c>
      <c r="J5" s="38">
        <v>10</v>
      </c>
    </row>
    <row r="6" spans="1:14" s="7" customFormat="1" ht="31.5" customHeight="1" x14ac:dyDescent="0.25">
      <c r="A6" s="77"/>
      <c r="B6" s="64" t="s">
        <v>2</v>
      </c>
      <c r="C6" s="75">
        <f>C9+C71+C139+C146</f>
        <v>24661765</v>
      </c>
      <c r="D6" s="75">
        <f>D9+D71+D139+D146</f>
        <v>27375372.890000004</v>
      </c>
      <c r="E6" s="75">
        <f>E9+E71+E139+E146</f>
        <v>27523024.299999997</v>
      </c>
      <c r="F6" s="75">
        <f>F9+F71+F139+F146</f>
        <v>27549166.799999997</v>
      </c>
      <c r="G6" s="4" t="s">
        <v>127</v>
      </c>
      <c r="H6" s="49" t="s">
        <v>166</v>
      </c>
      <c r="I6" s="49" t="s">
        <v>167</v>
      </c>
      <c r="J6" s="49" t="s">
        <v>256</v>
      </c>
      <c r="L6" s="47">
        <v>27951427.300000001</v>
      </c>
      <c r="M6" s="47">
        <v>28065374.899999999</v>
      </c>
      <c r="N6" s="47">
        <v>27750598.5</v>
      </c>
    </row>
    <row r="7" spans="1:14" s="7" customFormat="1" ht="86.25" customHeight="1" x14ac:dyDescent="0.25">
      <c r="A7" s="77"/>
      <c r="B7" s="64"/>
      <c r="C7" s="75"/>
      <c r="D7" s="75"/>
      <c r="E7" s="75"/>
      <c r="F7" s="75"/>
      <c r="G7" s="4" t="s">
        <v>84</v>
      </c>
      <c r="H7" s="49" t="s">
        <v>225</v>
      </c>
      <c r="I7" s="49" t="s">
        <v>226</v>
      </c>
      <c r="J7" s="49" t="s">
        <v>257</v>
      </c>
      <c r="L7" s="47">
        <f>L6-D6</f>
        <v>576054.40999999642</v>
      </c>
      <c r="M7" s="47">
        <f t="shared" ref="M7:N7" si="0">M6-E6</f>
        <v>542350.60000000149</v>
      </c>
      <c r="N7" s="47">
        <f t="shared" si="0"/>
        <v>201431.70000000298</v>
      </c>
    </row>
    <row r="8" spans="1:14" s="7" customFormat="1" ht="86.25" customHeight="1" x14ac:dyDescent="0.25">
      <c r="A8" s="77"/>
      <c r="B8" s="64"/>
      <c r="C8" s="75"/>
      <c r="D8" s="75"/>
      <c r="E8" s="75"/>
      <c r="F8" s="75"/>
      <c r="G8" s="4" t="s">
        <v>128</v>
      </c>
      <c r="H8" s="49" t="s">
        <v>168</v>
      </c>
      <c r="I8" s="49" t="s">
        <v>169</v>
      </c>
      <c r="J8" s="49" t="s">
        <v>258</v>
      </c>
    </row>
    <row r="9" spans="1:14" s="8" customFormat="1" ht="71.25" x14ac:dyDescent="0.2">
      <c r="A9" s="76">
        <v>1</v>
      </c>
      <c r="B9" s="64" t="s">
        <v>3</v>
      </c>
      <c r="C9" s="75">
        <f>C12+C30+C38+C57+C61+C67</f>
        <v>13210053.6</v>
      </c>
      <c r="D9" s="75">
        <f>D12+D30+D38+D57+D61+D67</f>
        <v>16096250.290000003</v>
      </c>
      <c r="E9" s="75">
        <f>E12+E30+E38+E57+E61+E67</f>
        <v>16248010.9</v>
      </c>
      <c r="F9" s="75">
        <f>F12+F30+F38+F57+F61+F67</f>
        <v>15956932.6</v>
      </c>
      <c r="G9" s="4" t="s">
        <v>126</v>
      </c>
      <c r="H9" s="49" t="s">
        <v>227</v>
      </c>
      <c r="I9" s="49" t="s">
        <v>234</v>
      </c>
      <c r="J9" s="49" t="s">
        <v>259</v>
      </c>
    </row>
    <row r="10" spans="1:14" s="8" customFormat="1" ht="71.25" x14ac:dyDescent="0.2">
      <c r="A10" s="76"/>
      <c r="B10" s="64"/>
      <c r="C10" s="75"/>
      <c r="D10" s="75"/>
      <c r="E10" s="75"/>
      <c r="F10" s="75"/>
      <c r="G10" s="4" t="s">
        <v>129</v>
      </c>
      <c r="H10" s="49" t="s">
        <v>228</v>
      </c>
      <c r="I10" s="49" t="s">
        <v>229</v>
      </c>
      <c r="J10" s="49" t="s">
        <v>286</v>
      </c>
    </row>
    <row r="11" spans="1:14" s="8" customFormat="1" ht="59.25" customHeight="1" x14ac:dyDescent="0.2">
      <c r="A11" s="76"/>
      <c r="B11" s="64"/>
      <c r="C11" s="75"/>
      <c r="D11" s="75"/>
      <c r="E11" s="75"/>
      <c r="F11" s="75"/>
      <c r="G11" s="4" t="s">
        <v>130</v>
      </c>
      <c r="H11" s="49" t="s">
        <v>235</v>
      </c>
      <c r="I11" s="49" t="s">
        <v>232</v>
      </c>
      <c r="J11" s="49" t="s">
        <v>260</v>
      </c>
    </row>
    <row r="12" spans="1:14" s="3" customFormat="1" ht="75" x14ac:dyDescent="0.25">
      <c r="A12" s="67" t="s">
        <v>4</v>
      </c>
      <c r="B12" s="70" t="s">
        <v>5</v>
      </c>
      <c r="C12" s="72">
        <f>SUM(C15:C29)</f>
        <v>3777998.1999999997</v>
      </c>
      <c r="D12" s="72">
        <f t="shared" ref="D12:F12" si="1">SUM(D15:D29)</f>
        <v>5900129.7200000007</v>
      </c>
      <c r="E12" s="72">
        <f t="shared" si="1"/>
        <v>5913365.2000000002</v>
      </c>
      <c r="F12" s="72">
        <f t="shared" si="1"/>
        <v>5622868.6000000006</v>
      </c>
      <c r="G12" s="5" t="s">
        <v>131</v>
      </c>
      <c r="H12" s="51" t="s">
        <v>170</v>
      </c>
      <c r="I12" s="51" t="s">
        <v>236</v>
      </c>
      <c r="J12" s="51" t="s">
        <v>261</v>
      </c>
    </row>
    <row r="13" spans="1:14" s="3" customFormat="1" ht="73.5" customHeight="1" x14ac:dyDescent="0.25">
      <c r="A13" s="67"/>
      <c r="B13" s="70"/>
      <c r="C13" s="72"/>
      <c r="D13" s="72"/>
      <c r="E13" s="72"/>
      <c r="F13" s="72"/>
      <c r="G13" s="42" t="s">
        <v>12</v>
      </c>
      <c r="H13" s="51" t="s">
        <v>237</v>
      </c>
      <c r="I13" s="51" t="s">
        <v>237</v>
      </c>
      <c r="J13" s="51" t="s">
        <v>262</v>
      </c>
    </row>
    <row r="14" spans="1:14" s="3" customFormat="1" ht="62.25" customHeight="1" x14ac:dyDescent="0.25">
      <c r="A14" s="67"/>
      <c r="B14" s="70"/>
      <c r="C14" s="72"/>
      <c r="D14" s="72"/>
      <c r="E14" s="72"/>
      <c r="F14" s="72"/>
      <c r="G14" s="42" t="s">
        <v>7</v>
      </c>
      <c r="H14" s="51" t="s">
        <v>171</v>
      </c>
      <c r="I14" s="51" t="s">
        <v>171</v>
      </c>
      <c r="J14" s="51" t="s">
        <v>263</v>
      </c>
    </row>
    <row r="15" spans="1:14" s="3" customFormat="1" ht="134.25" customHeight="1" x14ac:dyDescent="0.25">
      <c r="A15" s="41"/>
      <c r="B15" s="42" t="s">
        <v>6</v>
      </c>
      <c r="C15" s="50">
        <v>869.4</v>
      </c>
      <c r="D15" s="50">
        <v>869.4</v>
      </c>
      <c r="E15" s="50">
        <v>869.4</v>
      </c>
      <c r="F15" s="50">
        <v>869.4</v>
      </c>
      <c r="G15" s="42"/>
      <c r="H15" s="46"/>
      <c r="I15" s="46"/>
      <c r="J15" s="46"/>
    </row>
    <row r="16" spans="1:14" s="3" customFormat="1" ht="45" x14ac:dyDescent="0.25">
      <c r="A16" s="41"/>
      <c r="B16" s="42" t="s">
        <v>8</v>
      </c>
      <c r="C16" s="50">
        <v>228390.39999999999</v>
      </c>
      <c r="D16" s="50">
        <v>261741.4</v>
      </c>
      <c r="E16" s="50">
        <v>266873.59999999998</v>
      </c>
      <c r="F16" s="50">
        <v>266873.59999999998</v>
      </c>
      <c r="G16" s="42"/>
      <c r="H16" s="46"/>
      <c r="I16" s="46"/>
      <c r="J16" s="46"/>
    </row>
    <row r="17" spans="1:10" s="3" customFormat="1" ht="59.25" customHeight="1" x14ac:dyDescent="0.25">
      <c r="A17" s="41"/>
      <c r="B17" s="42" t="s">
        <v>134</v>
      </c>
      <c r="C17" s="50">
        <v>334630.40000000002</v>
      </c>
      <c r="D17" s="50">
        <f>380899.8-71810</f>
        <v>309089.8</v>
      </c>
      <c r="E17" s="50">
        <f t="shared" ref="E17:F17" si="2">380899.8-71810</f>
        <v>309089.8</v>
      </c>
      <c r="F17" s="50">
        <f t="shared" si="2"/>
        <v>309089.8</v>
      </c>
      <c r="G17" s="42"/>
      <c r="H17" s="46"/>
      <c r="I17" s="46"/>
      <c r="J17" s="46"/>
    </row>
    <row r="18" spans="1:10" s="3" customFormat="1" ht="45" x14ac:dyDescent="0.25">
      <c r="A18" s="41"/>
      <c r="B18" s="42" t="s">
        <v>9</v>
      </c>
      <c r="C18" s="50">
        <v>519381.1</v>
      </c>
      <c r="D18" s="50">
        <v>601333</v>
      </c>
      <c r="E18" s="50">
        <v>613123.9</v>
      </c>
      <c r="F18" s="50">
        <v>613123.9</v>
      </c>
      <c r="G18" s="42"/>
      <c r="H18" s="46"/>
      <c r="I18" s="46"/>
      <c r="J18" s="46"/>
    </row>
    <row r="19" spans="1:10" s="3" customFormat="1" ht="75" x14ac:dyDescent="0.25">
      <c r="A19" s="41"/>
      <c r="B19" s="42" t="s">
        <v>10</v>
      </c>
      <c r="C19" s="50">
        <v>25906.6</v>
      </c>
      <c r="D19" s="50">
        <v>25642.3</v>
      </c>
      <c r="E19" s="50">
        <v>26145</v>
      </c>
      <c r="F19" s="50">
        <v>26145</v>
      </c>
      <c r="G19" s="42"/>
      <c r="H19" s="46"/>
      <c r="I19" s="46"/>
      <c r="J19" s="46"/>
    </row>
    <row r="20" spans="1:10" s="3" customFormat="1" ht="45" x14ac:dyDescent="0.25">
      <c r="A20" s="41"/>
      <c r="B20" s="42" t="s">
        <v>11</v>
      </c>
      <c r="C20" s="50">
        <v>217481.9</v>
      </c>
      <c r="D20" s="50">
        <v>115749.4</v>
      </c>
      <c r="E20" s="50">
        <v>0</v>
      </c>
      <c r="F20" s="50">
        <v>0</v>
      </c>
      <c r="G20" s="42"/>
      <c r="H20" s="46"/>
      <c r="I20" s="46"/>
      <c r="J20" s="46"/>
    </row>
    <row r="21" spans="1:10" s="3" customFormat="1" ht="120" x14ac:dyDescent="0.25">
      <c r="A21" s="41"/>
      <c r="B21" s="42" t="s">
        <v>141</v>
      </c>
      <c r="C21" s="50">
        <v>528110.4</v>
      </c>
      <c r="D21" s="50">
        <f>385115+142439.8</f>
        <v>527554.80000000005</v>
      </c>
      <c r="E21" s="50">
        <f>385115+128371.7</f>
        <v>513486.7</v>
      </c>
      <c r="F21" s="50">
        <v>0</v>
      </c>
      <c r="G21" s="42"/>
      <c r="H21" s="46"/>
      <c r="I21" s="46"/>
      <c r="J21" s="46"/>
    </row>
    <row r="22" spans="1:10" s="3" customFormat="1" ht="30" x14ac:dyDescent="0.25">
      <c r="A22" s="41"/>
      <c r="B22" s="42" t="s">
        <v>13</v>
      </c>
      <c r="C22" s="50">
        <v>464743</v>
      </c>
      <c r="D22" s="50">
        <v>464893</v>
      </c>
      <c r="E22" s="50">
        <v>478961.1</v>
      </c>
      <c r="F22" s="50">
        <v>607332.80000000005</v>
      </c>
      <c r="G22" s="42"/>
      <c r="H22" s="46"/>
      <c r="I22" s="46"/>
      <c r="J22" s="46"/>
    </row>
    <row r="23" spans="1:10" s="3" customFormat="1" ht="138.75" customHeight="1" x14ac:dyDescent="0.25">
      <c r="A23" s="41"/>
      <c r="B23" s="42" t="s">
        <v>152</v>
      </c>
      <c r="C23" s="30">
        <v>1382596.4</v>
      </c>
      <c r="D23" s="30">
        <v>1424900.7</v>
      </c>
      <c r="E23" s="30">
        <v>1480825.1</v>
      </c>
      <c r="F23" s="30">
        <v>1480825.1</v>
      </c>
      <c r="G23" s="42"/>
      <c r="H23" s="46"/>
      <c r="I23" s="46"/>
      <c r="J23" s="46"/>
    </row>
    <row r="24" spans="1:10" s="3" customFormat="1" ht="111" customHeight="1" x14ac:dyDescent="0.25">
      <c r="A24" s="41"/>
      <c r="B24" s="42" t="s">
        <v>153</v>
      </c>
      <c r="C24" s="30">
        <v>22430.2</v>
      </c>
      <c r="D24" s="30">
        <v>23117.200000000001</v>
      </c>
      <c r="E24" s="30">
        <v>24023.599999999999</v>
      </c>
      <c r="F24" s="30">
        <v>24023.599999999999</v>
      </c>
      <c r="G24" s="42"/>
      <c r="H24" s="46"/>
      <c r="I24" s="46"/>
      <c r="J24" s="46"/>
    </row>
    <row r="25" spans="1:10" s="3" customFormat="1" ht="105" x14ac:dyDescent="0.25">
      <c r="A25" s="41"/>
      <c r="B25" s="43" t="s">
        <v>194</v>
      </c>
      <c r="C25" s="50">
        <v>53458.400000000001</v>
      </c>
      <c r="D25" s="50">
        <v>220611.6</v>
      </c>
      <c r="E25" s="50">
        <v>326324.09999999998</v>
      </c>
      <c r="F25" s="50">
        <v>352109.2</v>
      </c>
      <c r="G25" s="42"/>
      <c r="H25" s="46"/>
      <c r="I25" s="46"/>
      <c r="J25" s="46"/>
    </row>
    <row r="26" spans="1:10" s="3" customFormat="1" ht="151.5" customHeight="1" x14ac:dyDescent="0.25">
      <c r="A26" s="41"/>
      <c r="B26" s="43" t="s">
        <v>209</v>
      </c>
      <c r="C26" s="50">
        <v>0</v>
      </c>
      <c r="D26" s="50">
        <f>71810+0.1</f>
        <v>71810.100000000006</v>
      </c>
      <c r="E26" s="50">
        <f t="shared" ref="E26:F26" si="3">71810+0.1</f>
        <v>71810.100000000006</v>
      </c>
      <c r="F26" s="50">
        <f t="shared" si="3"/>
        <v>71810.100000000006</v>
      </c>
      <c r="G26" s="42"/>
      <c r="H26" s="46"/>
      <c r="I26" s="46"/>
      <c r="J26" s="46"/>
    </row>
    <row r="27" spans="1:10" s="3" customFormat="1" ht="95.25" customHeight="1" x14ac:dyDescent="0.25">
      <c r="A27" s="41"/>
      <c r="B27" s="43" t="s">
        <v>204</v>
      </c>
      <c r="C27" s="50">
        <v>0</v>
      </c>
      <c r="D27" s="50">
        <f>108747.6+1631214</f>
        <v>1739961.6</v>
      </c>
      <c r="E27" s="50">
        <f>113097.9+1570804.2</f>
        <v>1683902.0999999999</v>
      </c>
      <c r="F27" s="50">
        <f>117624.2+1633668.9</f>
        <v>1751293.0999999999</v>
      </c>
      <c r="G27" s="42"/>
      <c r="H27" s="46"/>
      <c r="I27" s="46"/>
      <c r="J27" s="46"/>
    </row>
    <row r="28" spans="1:10" s="3" customFormat="1" ht="73.5" customHeight="1" x14ac:dyDescent="0.25">
      <c r="A28" s="41"/>
      <c r="B28" s="43" t="s">
        <v>203</v>
      </c>
      <c r="C28" s="50">
        <v>0</v>
      </c>
      <c r="D28" s="50">
        <f>1631214-1631214</f>
        <v>0</v>
      </c>
      <c r="E28" s="50">
        <f>1570804.2-1570804.2</f>
        <v>0</v>
      </c>
      <c r="F28" s="50">
        <f>1633668.9-1633668.9</f>
        <v>0</v>
      </c>
      <c r="G28" s="42"/>
      <c r="H28" s="46"/>
      <c r="I28" s="46"/>
      <c r="J28" s="46"/>
    </row>
    <row r="29" spans="1:10" s="3" customFormat="1" ht="91.5" customHeight="1" x14ac:dyDescent="0.25">
      <c r="A29" s="41"/>
      <c r="B29" s="31" t="s">
        <v>208</v>
      </c>
      <c r="C29" s="50">
        <v>0</v>
      </c>
      <c r="D29" s="50">
        <v>112855.42</v>
      </c>
      <c r="E29" s="50">
        <v>117930.7</v>
      </c>
      <c r="F29" s="50">
        <v>119373</v>
      </c>
      <c r="G29" s="42"/>
      <c r="H29" s="46"/>
      <c r="I29" s="46"/>
      <c r="J29" s="46"/>
    </row>
    <row r="30" spans="1:10" s="3" customFormat="1" ht="30" x14ac:dyDescent="0.25">
      <c r="A30" s="67" t="s">
        <v>14</v>
      </c>
      <c r="B30" s="70" t="s">
        <v>15</v>
      </c>
      <c r="C30" s="72">
        <f>SUM(C32:C37)</f>
        <v>210385.5</v>
      </c>
      <c r="D30" s="72">
        <f>SUM(D32:D37)</f>
        <v>208887</v>
      </c>
      <c r="E30" s="72">
        <f>SUM(E32:E37)</f>
        <v>209002</v>
      </c>
      <c r="F30" s="72">
        <f>SUM(F32:F37)</f>
        <v>209002</v>
      </c>
      <c r="G30" s="42" t="s">
        <v>18</v>
      </c>
      <c r="H30" s="51" t="s">
        <v>218</v>
      </c>
      <c r="I30" s="51" t="s">
        <v>219</v>
      </c>
      <c r="J30" s="51" t="s">
        <v>264</v>
      </c>
    </row>
    <row r="31" spans="1:10" s="3" customFormat="1" ht="45" x14ac:dyDescent="0.25">
      <c r="A31" s="67"/>
      <c r="B31" s="70"/>
      <c r="C31" s="72"/>
      <c r="D31" s="72"/>
      <c r="E31" s="72"/>
      <c r="F31" s="72"/>
      <c r="G31" s="42" t="s">
        <v>132</v>
      </c>
      <c r="H31" s="51" t="s">
        <v>220</v>
      </c>
      <c r="I31" s="51" t="s">
        <v>221</v>
      </c>
      <c r="J31" s="51" t="s">
        <v>265</v>
      </c>
    </row>
    <row r="32" spans="1:10" s="3" customFormat="1" ht="60" x14ac:dyDescent="0.25">
      <c r="A32" s="41"/>
      <c r="B32" s="42" t="s">
        <v>16</v>
      </c>
      <c r="C32" s="50">
        <v>8551.1</v>
      </c>
      <c r="D32" s="30">
        <f>5000+2736.1+700</f>
        <v>8436.1</v>
      </c>
      <c r="E32" s="30">
        <f>5115+2736.1+700</f>
        <v>8551.1</v>
      </c>
      <c r="F32" s="30">
        <f>5115+2736.1+700</f>
        <v>8551.1</v>
      </c>
      <c r="G32" s="42"/>
      <c r="H32" s="46"/>
      <c r="I32" s="46"/>
      <c r="J32" s="46"/>
    </row>
    <row r="33" spans="1:10" s="3" customFormat="1" ht="75" x14ac:dyDescent="0.25">
      <c r="A33" s="41"/>
      <c r="B33" s="42" t="s">
        <v>17</v>
      </c>
      <c r="C33" s="50">
        <v>2015</v>
      </c>
      <c r="D33" s="50">
        <v>1676.5</v>
      </c>
      <c r="E33" s="50">
        <v>1676.5</v>
      </c>
      <c r="F33" s="50">
        <v>1676.5</v>
      </c>
      <c r="G33" s="42"/>
      <c r="H33" s="46"/>
      <c r="I33" s="46"/>
      <c r="J33" s="46"/>
    </row>
    <row r="34" spans="1:10" s="3" customFormat="1" ht="45" customHeight="1" x14ac:dyDescent="0.25">
      <c r="A34" s="41"/>
      <c r="B34" s="42" t="s">
        <v>19</v>
      </c>
      <c r="C34" s="50">
        <v>116856.5</v>
      </c>
      <c r="D34" s="50">
        <v>120811.7</v>
      </c>
      <c r="E34" s="50">
        <v>120811.7</v>
      </c>
      <c r="F34" s="50">
        <v>120811.7</v>
      </c>
      <c r="G34" s="42"/>
      <c r="H34" s="46"/>
      <c r="I34" s="46"/>
      <c r="J34" s="46"/>
    </row>
    <row r="35" spans="1:10" s="3" customFormat="1" ht="30" x14ac:dyDescent="0.25">
      <c r="A35" s="41"/>
      <c r="B35" s="31" t="s">
        <v>139</v>
      </c>
      <c r="C35" s="50">
        <v>2512.6999999999998</v>
      </c>
      <c r="D35" s="50">
        <v>2512.6999999999998</v>
      </c>
      <c r="E35" s="50">
        <v>2512.6999999999998</v>
      </c>
      <c r="F35" s="50">
        <v>2512.6999999999998</v>
      </c>
      <c r="G35" s="42"/>
      <c r="H35" s="46"/>
      <c r="I35" s="46"/>
      <c r="J35" s="46"/>
    </row>
    <row r="36" spans="1:10" s="3" customFormat="1" ht="30" x14ac:dyDescent="0.25">
      <c r="A36" s="41"/>
      <c r="B36" s="31" t="s">
        <v>154</v>
      </c>
      <c r="C36" s="50">
        <v>80000.2</v>
      </c>
      <c r="D36" s="50">
        <v>75000</v>
      </c>
      <c r="E36" s="50">
        <v>75000</v>
      </c>
      <c r="F36" s="50">
        <v>75000</v>
      </c>
      <c r="G36" s="42"/>
      <c r="H36" s="46"/>
      <c r="I36" s="46"/>
      <c r="J36" s="46"/>
    </row>
    <row r="37" spans="1:10" s="3" customFormat="1" ht="93" customHeight="1" x14ac:dyDescent="0.25">
      <c r="A37" s="41"/>
      <c r="B37" s="31" t="s">
        <v>155</v>
      </c>
      <c r="C37" s="50">
        <v>450</v>
      </c>
      <c r="D37" s="50">
        <v>450</v>
      </c>
      <c r="E37" s="50">
        <v>450</v>
      </c>
      <c r="F37" s="50">
        <v>450</v>
      </c>
      <c r="G37" s="42"/>
      <c r="H37" s="46"/>
      <c r="I37" s="46"/>
      <c r="J37" s="46"/>
    </row>
    <row r="38" spans="1:10" s="3" customFormat="1" ht="150" x14ac:dyDescent="0.25">
      <c r="A38" s="67" t="s">
        <v>21</v>
      </c>
      <c r="B38" s="70" t="s">
        <v>22</v>
      </c>
      <c r="C38" s="74">
        <f>SUM(C44:C56)</f>
        <v>5148433.5999999996</v>
      </c>
      <c r="D38" s="74">
        <f t="shared" ref="D38:F38" si="4">SUM(D44:D56)</f>
        <v>5118383.7700000005</v>
      </c>
      <c r="E38" s="74">
        <f t="shared" si="4"/>
        <v>5124567.3</v>
      </c>
      <c r="F38" s="74">
        <f t="shared" si="4"/>
        <v>5123985.5999999987</v>
      </c>
      <c r="G38" s="42" t="s">
        <v>290</v>
      </c>
      <c r="H38" s="56" t="s">
        <v>238</v>
      </c>
      <c r="I38" s="56" t="s">
        <v>239</v>
      </c>
      <c r="J38" s="56" t="s">
        <v>266</v>
      </c>
    </row>
    <row r="39" spans="1:10" s="3" customFormat="1" ht="165" x14ac:dyDescent="0.25">
      <c r="A39" s="67"/>
      <c r="B39" s="70"/>
      <c r="C39" s="74"/>
      <c r="D39" s="74"/>
      <c r="E39" s="74"/>
      <c r="F39" s="74"/>
      <c r="G39" s="42" t="s">
        <v>147</v>
      </c>
      <c r="H39" s="51" t="s">
        <v>230</v>
      </c>
      <c r="I39" s="51" t="s">
        <v>231</v>
      </c>
      <c r="J39" s="51" t="s">
        <v>267</v>
      </c>
    </row>
    <row r="40" spans="1:10" s="3" customFormat="1" ht="183" customHeight="1" x14ac:dyDescent="0.25">
      <c r="A40" s="67"/>
      <c r="B40" s="70"/>
      <c r="C40" s="74"/>
      <c r="D40" s="74"/>
      <c r="E40" s="74"/>
      <c r="F40" s="74"/>
      <c r="G40" s="59" t="s">
        <v>241</v>
      </c>
      <c r="H40" s="60" t="s">
        <v>248</v>
      </c>
      <c r="I40" s="60" t="s">
        <v>249</v>
      </c>
      <c r="J40" s="60" t="s">
        <v>250</v>
      </c>
    </row>
    <row r="41" spans="1:10" s="3" customFormat="1" ht="49.5" customHeight="1" x14ac:dyDescent="0.25">
      <c r="A41" s="67"/>
      <c r="B41" s="70"/>
      <c r="C41" s="74"/>
      <c r="D41" s="74"/>
      <c r="E41" s="74"/>
      <c r="F41" s="74"/>
      <c r="G41" s="42" t="s">
        <v>240</v>
      </c>
      <c r="H41" s="51" t="s">
        <v>251</v>
      </c>
      <c r="I41" s="51" t="s">
        <v>252</v>
      </c>
      <c r="J41" s="51" t="s">
        <v>253</v>
      </c>
    </row>
    <row r="42" spans="1:10" s="3" customFormat="1" ht="121.5" customHeight="1" x14ac:dyDescent="0.25">
      <c r="A42" s="67"/>
      <c r="B42" s="70"/>
      <c r="C42" s="74"/>
      <c r="D42" s="74"/>
      <c r="E42" s="74"/>
      <c r="F42" s="74"/>
      <c r="G42" s="59" t="s">
        <v>247</v>
      </c>
      <c r="H42" s="60" t="s">
        <v>254</v>
      </c>
      <c r="I42" s="60" t="s">
        <v>254</v>
      </c>
      <c r="J42" s="60" t="s">
        <v>254</v>
      </c>
    </row>
    <row r="43" spans="1:10" s="3" customFormat="1" ht="120" x14ac:dyDescent="0.25">
      <c r="A43" s="67"/>
      <c r="B43" s="70"/>
      <c r="C43" s="74"/>
      <c r="D43" s="74"/>
      <c r="E43" s="74"/>
      <c r="F43" s="74"/>
      <c r="G43" s="42" t="s">
        <v>31</v>
      </c>
      <c r="H43" s="46" t="s">
        <v>172</v>
      </c>
      <c r="I43" s="46" t="s">
        <v>173</v>
      </c>
      <c r="J43" s="46" t="s">
        <v>268</v>
      </c>
    </row>
    <row r="44" spans="1:10" s="3" customFormat="1" ht="60" x14ac:dyDescent="0.25">
      <c r="A44" s="41"/>
      <c r="B44" s="42" t="s">
        <v>20</v>
      </c>
      <c r="C44" s="50">
        <v>1245654.8</v>
      </c>
      <c r="D44" s="50">
        <v>1247156.1000000001</v>
      </c>
      <c r="E44" s="50">
        <v>1247156.1000000001</v>
      </c>
      <c r="F44" s="50">
        <v>1247156.1000000001</v>
      </c>
      <c r="G44" s="42"/>
      <c r="H44" s="46"/>
      <c r="I44" s="46"/>
      <c r="J44" s="46"/>
    </row>
    <row r="45" spans="1:10" s="3" customFormat="1" ht="60" x14ac:dyDescent="0.25">
      <c r="A45" s="41"/>
      <c r="B45" s="42" t="s">
        <v>25</v>
      </c>
      <c r="C45" s="32">
        <v>537466.19999999995</v>
      </c>
      <c r="D45" s="32">
        <f>4686.87+558371.5+0.1-0.2</f>
        <v>563058.27</v>
      </c>
      <c r="E45" s="32">
        <f>4729.2+558738.5+0.1</f>
        <v>563467.79999999993</v>
      </c>
      <c r="F45" s="32">
        <f>4729.2+558738.5+0.1</f>
        <v>563467.79999999993</v>
      </c>
      <c r="G45" s="42"/>
      <c r="H45" s="46"/>
      <c r="I45" s="46"/>
      <c r="J45" s="46"/>
    </row>
    <row r="46" spans="1:10" s="3" customFormat="1" ht="90" x14ac:dyDescent="0.25">
      <c r="A46" s="41"/>
      <c r="B46" s="42" t="s">
        <v>28</v>
      </c>
      <c r="C46" s="50">
        <v>39249.599999999999</v>
      </c>
      <c r="D46" s="50">
        <v>37200.800000000003</v>
      </c>
      <c r="E46" s="50">
        <v>35826.199999999997</v>
      </c>
      <c r="F46" s="50">
        <v>35826.199999999997</v>
      </c>
      <c r="G46" s="42"/>
      <c r="H46" s="46"/>
      <c r="I46" s="46"/>
      <c r="J46" s="46"/>
    </row>
    <row r="47" spans="1:10" s="3" customFormat="1" ht="181.5" customHeight="1" x14ac:dyDescent="0.25">
      <c r="A47" s="41"/>
      <c r="B47" s="42" t="s">
        <v>212</v>
      </c>
      <c r="C47" s="50">
        <v>762118</v>
      </c>
      <c r="D47" s="50">
        <f>729764.1-52310.7</f>
        <v>677453.4</v>
      </c>
      <c r="E47" s="50">
        <f>729764.1-48733.2</f>
        <v>681030.9</v>
      </c>
      <c r="F47" s="50">
        <f>729764.1-48733.2</f>
        <v>681030.9</v>
      </c>
      <c r="G47" s="42"/>
      <c r="H47" s="46"/>
      <c r="I47" s="46"/>
      <c r="J47" s="46"/>
    </row>
    <row r="48" spans="1:10" s="3" customFormat="1" ht="120" x14ac:dyDescent="0.25">
      <c r="A48" s="41"/>
      <c r="B48" s="42" t="s">
        <v>29</v>
      </c>
      <c r="C48" s="50">
        <v>10243.299999999999</v>
      </c>
      <c r="D48" s="50">
        <f>9249.5+331.2-331.2</f>
        <v>9249.5</v>
      </c>
      <c r="E48" s="50">
        <f>9070.8+490.3-490.3</f>
        <v>9070.7999999999993</v>
      </c>
      <c r="F48" s="50">
        <f>8766.5+758.6-758.6</f>
        <v>8766.5</v>
      </c>
      <c r="G48" s="42"/>
      <c r="H48" s="46"/>
      <c r="I48" s="46"/>
      <c r="J48" s="46"/>
    </row>
    <row r="49" spans="1:10" s="3" customFormat="1" ht="69" customHeight="1" x14ac:dyDescent="0.25">
      <c r="A49" s="41"/>
      <c r="B49" s="42" t="s">
        <v>30</v>
      </c>
      <c r="C49" s="50">
        <v>7487.5</v>
      </c>
      <c r="D49" s="50">
        <f>1032.5+455</f>
        <v>1487.5</v>
      </c>
      <c r="E49" s="50">
        <f t="shared" ref="E49:F49" si="5">1032.5+455</f>
        <v>1487.5</v>
      </c>
      <c r="F49" s="50">
        <f t="shared" si="5"/>
        <v>1487.5</v>
      </c>
      <c r="G49" s="42"/>
      <c r="H49" s="46"/>
      <c r="I49" s="46"/>
      <c r="J49" s="46"/>
    </row>
    <row r="50" spans="1:10" s="3" customFormat="1" ht="64.5" customHeight="1" x14ac:dyDescent="0.25">
      <c r="A50" s="41"/>
      <c r="B50" s="42" t="s">
        <v>156</v>
      </c>
      <c r="C50" s="54">
        <v>37959.800000000003</v>
      </c>
      <c r="D50" s="54">
        <v>38401.699999999997</v>
      </c>
      <c r="E50" s="54">
        <v>39937.699999999997</v>
      </c>
      <c r="F50" s="54">
        <v>39937.699999999997</v>
      </c>
      <c r="G50" s="42"/>
      <c r="H50" s="46"/>
      <c r="I50" s="46"/>
      <c r="J50" s="46"/>
    </row>
    <row r="51" spans="1:10" s="3" customFormat="1" ht="154.5" customHeight="1" x14ac:dyDescent="0.25">
      <c r="A51" s="41"/>
      <c r="B51" s="42" t="s">
        <v>157</v>
      </c>
      <c r="C51" s="54">
        <v>428.1</v>
      </c>
      <c r="D51" s="54">
        <v>620</v>
      </c>
      <c r="E51" s="54">
        <v>620</v>
      </c>
      <c r="F51" s="54">
        <v>620</v>
      </c>
      <c r="G51" s="42"/>
      <c r="H51" s="46"/>
      <c r="I51" s="46"/>
      <c r="J51" s="46"/>
    </row>
    <row r="52" spans="1:10" s="3" customFormat="1" ht="75" x14ac:dyDescent="0.25">
      <c r="A52" s="41"/>
      <c r="B52" s="42" t="s">
        <v>23</v>
      </c>
      <c r="C52" s="50">
        <v>20000</v>
      </c>
      <c r="D52" s="50">
        <f>20000-300</f>
        <v>19700</v>
      </c>
      <c r="E52" s="50">
        <f t="shared" ref="E52:F52" si="6">20000-300</f>
        <v>19700</v>
      </c>
      <c r="F52" s="50">
        <f t="shared" si="6"/>
        <v>19700</v>
      </c>
      <c r="G52" s="42"/>
      <c r="H52" s="46"/>
      <c r="I52" s="46"/>
      <c r="J52" s="46"/>
    </row>
    <row r="53" spans="1:10" s="3" customFormat="1" ht="45" x14ac:dyDescent="0.25">
      <c r="A53" s="41"/>
      <c r="B53" s="42" t="s">
        <v>24</v>
      </c>
      <c r="C53" s="50">
        <v>2256801.7999999998</v>
      </c>
      <c r="D53" s="50">
        <f>1111315+1142600.5+69-28547.3</f>
        <v>2225437.2000000002</v>
      </c>
      <c r="E53" s="50">
        <f>1111701.7+1143201.9+69-28562.1</f>
        <v>2226410.4999999995</v>
      </c>
      <c r="F53" s="50">
        <f>1111701.7+1143201.9+69-28562.1</f>
        <v>2226410.4999999995</v>
      </c>
      <c r="G53" s="42"/>
      <c r="H53" s="46"/>
      <c r="I53" s="46"/>
      <c r="J53" s="46"/>
    </row>
    <row r="54" spans="1:10" s="3" customFormat="1" ht="45" x14ac:dyDescent="0.25">
      <c r="A54" s="41"/>
      <c r="B54" s="42" t="s">
        <v>26</v>
      </c>
      <c r="C54" s="50">
        <v>15867.1</v>
      </c>
      <c r="D54" s="50">
        <v>14429.6</v>
      </c>
      <c r="E54" s="50">
        <v>14480.5</v>
      </c>
      <c r="F54" s="50">
        <v>14203.1</v>
      </c>
      <c r="G54" s="42"/>
      <c r="H54" s="46"/>
      <c r="I54" s="46"/>
      <c r="J54" s="46"/>
    </row>
    <row r="55" spans="1:10" s="3" customFormat="1" ht="105" x14ac:dyDescent="0.25">
      <c r="A55" s="41"/>
      <c r="B55" s="42" t="s">
        <v>27</v>
      </c>
      <c r="C55" s="50">
        <v>215157.4</v>
      </c>
      <c r="D55" s="50">
        <f>141432.5+52310.7</f>
        <v>193743.2</v>
      </c>
      <c r="E55" s="50">
        <f>48733.2+146199.6</f>
        <v>194932.8</v>
      </c>
      <c r="F55" s="50">
        <f>48733.2+146199.6</f>
        <v>194932.8</v>
      </c>
      <c r="G55" s="42"/>
      <c r="H55" s="46"/>
      <c r="I55" s="46"/>
      <c r="J55" s="46"/>
    </row>
    <row r="56" spans="1:10" s="3" customFormat="1" ht="105" x14ac:dyDescent="0.25">
      <c r="A56" s="41"/>
      <c r="B56" s="42" t="s">
        <v>201</v>
      </c>
      <c r="C56" s="50">
        <v>0</v>
      </c>
      <c r="D56" s="50">
        <v>90446.5</v>
      </c>
      <c r="E56" s="50">
        <v>90446.5</v>
      </c>
      <c r="F56" s="50">
        <v>90446.5</v>
      </c>
      <c r="G56" s="42"/>
      <c r="H56" s="46"/>
      <c r="I56" s="46"/>
      <c r="J56" s="46"/>
    </row>
    <row r="57" spans="1:10" s="3" customFormat="1" ht="60" x14ac:dyDescent="0.25">
      <c r="A57" s="67" t="s">
        <v>32</v>
      </c>
      <c r="B57" s="73" t="s">
        <v>33</v>
      </c>
      <c r="C57" s="72">
        <f>SUM(C59:C60)</f>
        <v>596849.30000000005</v>
      </c>
      <c r="D57" s="72">
        <f>SUM(D59:D60)</f>
        <v>612576.40000000014</v>
      </c>
      <c r="E57" s="72">
        <f>SUM(E59:E60)</f>
        <v>612703.20000000019</v>
      </c>
      <c r="F57" s="72">
        <f>SUM(F59:F60)</f>
        <v>612703.20000000019</v>
      </c>
      <c r="G57" s="42" t="s">
        <v>35</v>
      </c>
      <c r="H57" s="46" t="s">
        <v>174</v>
      </c>
      <c r="I57" s="46" t="s">
        <v>174</v>
      </c>
      <c r="J57" s="46" t="s">
        <v>269</v>
      </c>
    </row>
    <row r="58" spans="1:10" s="3" customFormat="1" ht="30" x14ac:dyDescent="0.25">
      <c r="A58" s="67"/>
      <c r="B58" s="73"/>
      <c r="C58" s="72"/>
      <c r="D58" s="72"/>
      <c r="E58" s="72"/>
      <c r="F58" s="72"/>
      <c r="G58" s="42" t="s">
        <v>34</v>
      </c>
      <c r="H58" s="46" t="s">
        <v>175</v>
      </c>
      <c r="I58" s="46" t="s">
        <v>175</v>
      </c>
      <c r="J58" s="46" t="s">
        <v>270</v>
      </c>
    </row>
    <row r="59" spans="1:10" s="3" customFormat="1" ht="30" x14ac:dyDescent="0.25">
      <c r="A59" s="41"/>
      <c r="B59" s="42" t="s">
        <v>142</v>
      </c>
      <c r="C59" s="50">
        <v>2626.8</v>
      </c>
      <c r="D59" s="50">
        <v>2500</v>
      </c>
      <c r="E59" s="50">
        <v>2626.8</v>
      </c>
      <c r="F59" s="50">
        <v>2626.8</v>
      </c>
      <c r="G59" s="42"/>
      <c r="H59" s="46"/>
      <c r="I59" s="46"/>
      <c r="J59" s="46"/>
    </row>
    <row r="60" spans="1:10" s="3" customFormat="1" ht="30" x14ac:dyDescent="0.25">
      <c r="A60" s="41"/>
      <c r="B60" s="43" t="s">
        <v>36</v>
      </c>
      <c r="C60" s="50">
        <v>594222.5</v>
      </c>
      <c r="D60" s="50">
        <f>542445.9+19445.4+42003.3+6181.8</f>
        <v>610076.40000000014</v>
      </c>
      <c r="E60" s="50">
        <f t="shared" ref="E60:F60" si="7">542445.9+19445.4+42003.3+6181.8</f>
        <v>610076.40000000014</v>
      </c>
      <c r="F60" s="50">
        <f t="shared" si="7"/>
        <v>610076.40000000014</v>
      </c>
      <c r="G60" s="42"/>
      <c r="H60" s="46"/>
      <c r="I60" s="46"/>
      <c r="J60" s="46"/>
    </row>
    <row r="61" spans="1:10" s="9" customFormat="1" ht="36" customHeight="1" x14ac:dyDescent="0.25">
      <c r="A61" s="67" t="s">
        <v>37</v>
      </c>
      <c r="B61" s="73" t="s">
        <v>38</v>
      </c>
      <c r="C61" s="71">
        <f>SUM(C64:C66)</f>
        <v>60631.6</v>
      </c>
      <c r="D61" s="71">
        <f>SUM(D64:D66)</f>
        <v>62246.3</v>
      </c>
      <c r="E61" s="71">
        <f t="shared" ref="E61:F61" si="8">SUM(E64:E66)</f>
        <v>62246.3</v>
      </c>
      <c r="F61" s="71">
        <f t="shared" si="8"/>
        <v>62246.3</v>
      </c>
      <c r="G61" s="42" t="s">
        <v>158</v>
      </c>
      <c r="H61" s="46" t="s">
        <v>242</v>
      </c>
      <c r="I61" s="46" t="s">
        <v>242</v>
      </c>
      <c r="J61" s="46" t="s">
        <v>271</v>
      </c>
    </row>
    <row r="62" spans="1:10" s="9" customFormat="1" ht="45" x14ac:dyDescent="0.25">
      <c r="A62" s="67"/>
      <c r="B62" s="73"/>
      <c r="C62" s="71"/>
      <c r="D62" s="71"/>
      <c r="E62" s="71"/>
      <c r="F62" s="71"/>
      <c r="G62" s="42" t="s">
        <v>40</v>
      </c>
      <c r="H62" s="46" t="s">
        <v>222</v>
      </c>
      <c r="I62" s="46" t="s">
        <v>223</v>
      </c>
      <c r="J62" s="46" t="s">
        <v>272</v>
      </c>
    </row>
    <row r="63" spans="1:10" s="9" customFormat="1" ht="75" x14ac:dyDescent="0.25">
      <c r="A63" s="67"/>
      <c r="B63" s="73"/>
      <c r="C63" s="71"/>
      <c r="D63" s="71"/>
      <c r="E63" s="71"/>
      <c r="F63" s="71"/>
      <c r="G63" s="42" t="s">
        <v>41</v>
      </c>
      <c r="H63" s="46" t="s">
        <v>176</v>
      </c>
      <c r="I63" s="46" t="s">
        <v>176</v>
      </c>
      <c r="J63" s="46" t="s">
        <v>273</v>
      </c>
    </row>
    <row r="64" spans="1:10" s="3" customFormat="1" ht="60" x14ac:dyDescent="0.25">
      <c r="A64" s="41"/>
      <c r="B64" s="43" t="s">
        <v>20</v>
      </c>
      <c r="C64" s="50">
        <v>53272.2</v>
      </c>
      <c r="D64" s="50">
        <f>54886.9+1200-1200</f>
        <v>54886.9</v>
      </c>
      <c r="E64" s="50">
        <f t="shared" ref="E64:F64" si="9">54886.9+1200-1200</f>
        <v>54886.9</v>
      </c>
      <c r="F64" s="50">
        <f t="shared" si="9"/>
        <v>54886.9</v>
      </c>
      <c r="G64" s="42"/>
      <c r="H64" s="46"/>
      <c r="I64" s="46"/>
      <c r="J64" s="46"/>
    </row>
    <row r="65" spans="1:10" s="3" customFormat="1" ht="90" x14ac:dyDescent="0.25">
      <c r="A65" s="41"/>
      <c r="B65" s="43" t="s">
        <v>39</v>
      </c>
      <c r="C65" s="50">
        <v>2680</v>
      </c>
      <c r="D65" s="50">
        <f>2680-1200+1200</f>
        <v>2680</v>
      </c>
      <c r="E65" s="50">
        <f t="shared" ref="E65:F65" si="10">2680-1200+1200</f>
        <v>2680</v>
      </c>
      <c r="F65" s="50">
        <f t="shared" si="10"/>
        <v>2680</v>
      </c>
      <c r="G65" s="42"/>
      <c r="H65" s="46"/>
      <c r="I65" s="46"/>
      <c r="J65" s="46"/>
    </row>
    <row r="66" spans="1:10" s="3" customFormat="1" ht="30" x14ac:dyDescent="0.25">
      <c r="A66" s="41"/>
      <c r="B66" s="43" t="s">
        <v>42</v>
      </c>
      <c r="C66" s="50">
        <v>4679.3999999999996</v>
      </c>
      <c r="D66" s="50">
        <v>4679.3999999999996</v>
      </c>
      <c r="E66" s="50">
        <v>4679.3999999999996</v>
      </c>
      <c r="F66" s="50">
        <v>4679.3999999999996</v>
      </c>
      <c r="G66" s="42"/>
      <c r="H66" s="46"/>
      <c r="I66" s="46"/>
      <c r="J66" s="46"/>
    </row>
    <row r="67" spans="1:10" s="3" customFormat="1" ht="75" customHeight="1" x14ac:dyDescent="0.25">
      <c r="A67" s="67" t="s">
        <v>146</v>
      </c>
      <c r="B67" s="73" t="s">
        <v>143</v>
      </c>
      <c r="C67" s="66">
        <f>SUM(C69:C70)</f>
        <v>3415755.4</v>
      </c>
      <c r="D67" s="66">
        <f t="shared" ref="D67:F67" si="11">SUM(D69:D70)</f>
        <v>4194027.1</v>
      </c>
      <c r="E67" s="66">
        <f t="shared" si="11"/>
        <v>4326126.9000000004</v>
      </c>
      <c r="F67" s="66">
        <f t="shared" si="11"/>
        <v>4326126.9000000004</v>
      </c>
      <c r="G67" s="42" t="s">
        <v>150</v>
      </c>
      <c r="H67" s="46" t="s">
        <v>215</v>
      </c>
      <c r="I67" s="46" t="s">
        <v>216</v>
      </c>
      <c r="J67" s="46" t="s">
        <v>274</v>
      </c>
    </row>
    <row r="68" spans="1:10" s="3" customFormat="1" ht="121.5" customHeight="1" x14ac:dyDescent="0.25">
      <c r="A68" s="67"/>
      <c r="B68" s="73"/>
      <c r="C68" s="66"/>
      <c r="D68" s="66"/>
      <c r="E68" s="66"/>
      <c r="F68" s="66"/>
      <c r="G68" s="42" t="s">
        <v>151</v>
      </c>
      <c r="H68" s="46" t="s">
        <v>217</v>
      </c>
      <c r="I68" s="46" t="s">
        <v>243</v>
      </c>
      <c r="J68" s="46" t="s">
        <v>275</v>
      </c>
    </row>
    <row r="69" spans="1:10" s="3" customFormat="1" ht="105" x14ac:dyDescent="0.25">
      <c r="A69" s="41"/>
      <c r="B69" s="43" t="s">
        <v>144</v>
      </c>
      <c r="C69" s="50">
        <v>1003598.9</v>
      </c>
      <c r="D69" s="50">
        <v>1235826.1000000001</v>
      </c>
      <c r="E69" s="50">
        <v>1237830.8999999999</v>
      </c>
      <c r="F69" s="50">
        <v>1237830.8999999999</v>
      </c>
      <c r="G69" s="42"/>
      <c r="H69" s="46"/>
      <c r="I69" s="46"/>
      <c r="J69" s="46"/>
    </row>
    <row r="70" spans="1:10" s="3" customFormat="1" ht="45" x14ac:dyDescent="0.25">
      <c r="A70" s="41"/>
      <c r="B70" s="43" t="s">
        <v>159</v>
      </c>
      <c r="C70" s="50">
        <v>2412156.5</v>
      </c>
      <c r="D70" s="50">
        <v>2958201</v>
      </c>
      <c r="E70" s="50">
        <v>3088296</v>
      </c>
      <c r="F70" s="50">
        <v>3088296</v>
      </c>
      <c r="G70" s="42"/>
      <c r="H70" s="46"/>
      <c r="I70" s="46"/>
      <c r="J70" s="46"/>
    </row>
    <row r="71" spans="1:10" s="8" customFormat="1" ht="99.75" x14ac:dyDescent="0.2">
      <c r="A71" s="40">
        <v>2</v>
      </c>
      <c r="B71" s="39" t="s">
        <v>43</v>
      </c>
      <c r="C71" s="55">
        <f>C72+C76+C80+C82+C86+C94+C131</f>
        <v>10680560.9</v>
      </c>
      <c r="D71" s="55">
        <f>D72+D76+D80+D82+D86+D94+D131</f>
        <v>10503736.9</v>
      </c>
      <c r="E71" s="55">
        <f>E72+E76+E80+E82+E86+E94+E131</f>
        <v>10498944.999999998</v>
      </c>
      <c r="F71" s="55">
        <f>F72+F76+F80+F82+F86+F94+F131</f>
        <v>10816165.799999999</v>
      </c>
      <c r="G71" s="4" t="s">
        <v>133</v>
      </c>
      <c r="H71" s="44" t="s">
        <v>177</v>
      </c>
      <c r="I71" s="44" t="s">
        <v>177</v>
      </c>
      <c r="J71" s="44" t="s">
        <v>276</v>
      </c>
    </row>
    <row r="72" spans="1:10" s="3" customFormat="1" ht="150" x14ac:dyDescent="0.25">
      <c r="A72" s="67" t="s">
        <v>44</v>
      </c>
      <c r="B72" s="70" t="s">
        <v>45</v>
      </c>
      <c r="C72" s="72">
        <f>C74+C75</f>
        <v>493240.4</v>
      </c>
      <c r="D72" s="72">
        <f t="shared" ref="D72:F72" si="12">D74+D75</f>
        <v>493596.69999999995</v>
      </c>
      <c r="E72" s="72">
        <f t="shared" si="12"/>
        <v>493875.69999999995</v>
      </c>
      <c r="F72" s="72">
        <f t="shared" si="12"/>
        <v>493875.69999999995</v>
      </c>
      <c r="G72" s="42" t="s">
        <v>47</v>
      </c>
      <c r="H72" s="46" t="s">
        <v>178</v>
      </c>
      <c r="I72" s="46" t="s">
        <v>178</v>
      </c>
      <c r="J72" s="46" t="s">
        <v>277</v>
      </c>
    </row>
    <row r="73" spans="1:10" s="3" customFormat="1" ht="150" x14ac:dyDescent="0.25">
      <c r="A73" s="67"/>
      <c r="B73" s="70"/>
      <c r="C73" s="72"/>
      <c r="D73" s="72"/>
      <c r="E73" s="72"/>
      <c r="F73" s="72"/>
      <c r="G73" s="42" t="s">
        <v>49</v>
      </c>
      <c r="H73" s="46" t="s">
        <v>178</v>
      </c>
      <c r="I73" s="46" t="s">
        <v>178</v>
      </c>
      <c r="J73" s="46" t="s">
        <v>257</v>
      </c>
    </row>
    <row r="74" spans="1:10" s="3" customFormat="1" ht="153.75" customHeight="1" x14ac:dyDescent="0.25">
      <c r="A74" s="41"/>
      <c r="B74" s="42" t="s">
        <v>46</v>
      </c>
      <c r="C74" s="50">
        <v>359759.5</v>
      </c>
      <c r="D74" s="50">
        <v>358342.3</v>
      </c>
      <c r="E74" s="50">
        <v>358621.3</v>
      </c>
      <c r="F74" s="50">
        <v>358621.3</v>
      </c>
      <c r="G74" s="42"/>
      <c r="H74" s="46"/>
      <c r="I74" s="46"/>
      <c r="J74" s="46"/>
    </row>
    <row r="75" spans="1:10" s="3" customFormat="1" ht="150" x14ac:dyDescent="0.25">
      <c r="A75" s="41"/>
      <c r="B75" s="42" t="s">
        <v>48</v>
      </c>
      <c r="C75" s="50">
        <v>133480.9</v>
      </c>
      <c r="D75" s="50">
        <v>135254.39999999999</v>
      </c>
      <c r="E75" s="50">
        <v>135254.39999999999</v>
      </c>
      <c r="F75" s="50">
        <v>135254.39999999999</v>
      </c>
      <c r="G75" s="42"/>
      <c r="H75" s="46"/>
      <c r="I75" s="46"/>
      <c r="J75" s="46"/>
    </row>
    <row r="76" spans="1:10" s="3" customFormat="1" ht="75" x14ac:dyDescent="0.25">
      <c r="A76" s="67" t="s">
        <v>50</v>
      </c>
      <c r="B76" s="70" t="s">
        <v>51</v>
      </c>
      <c r="C76" s="72">
        <f t="shared" ref="C76:F76" si="13">SUM(C78:C79)</f>
        <v>3084450.6</v>
      </c>
      <c r="D76" s="72">
        <f>SUM(D78:D79)</f>
        <v>2858868</v>
      </c>
      <c r="E76" s="72">
        <f t="shared" si="13"/>
        <v>2872321.1</v>
      </c>
      <c r="F76" s="72">
        <f t="shared" si="13"/>
        <v>2872321.1</v>
      </c>
      <c r="G76" s="42" t="s">
        <v>53</v>
      </c>
      <c r="H76" s="46" t="s">
        <v>178</v>
      </c>
      <c r="I76" s="46" t="s">
        <v>178</v>
      </c>
      <c r="J76" s="46" t="s">
        <v>257</v>
      </c>
    </row>
    <row r="77" spans="1:10" s="3" customFormat="1" ht="84" customHeight="1" x14ac:dyDescent="0.25">
      <c r="A77" s="67"/>
      <c r="B77" s="70"/>
      <c r="C77" s="72"/>
      <c r="D77" s="72"/>
      <c r="E77" s="72"/>
      <c r="F77" s="72"/>
      <c r="G77" s="5" t="s">
        <v>54</v>
      </c>
      <c r="H77" s="46" t="s">
        <v>178</v>
      </c>
      <c r="I77" s="46" t="s">
        <v>178</v>
      </c>
      <c r="J77" s="46" t="s">
        <v>287</v>
      </c>
    </row>
    <row r="78" spans="1:10" ht="90" x14ac:dyDescent="0.25">
      <c r="A78" s="41"/>
      <c r="B78" s="42" t="s">
        <v>135</v>
      </c>
      <c r="C78" s="50">
        <v>1702180.3</v>
      </c>
      <c r="D78" s="50">
        <v>1473083.8</v>
      </c>
      <c r="E78" s="50">
        <v>1473083.8</v>
      </c>
      <c r="F78" s="50">
        <v>1473083.8</v>
      </c>
      <c r="G78" s="5"/>
      <c r="H78" s="46"/>
      <c r="I78" s="46"/>
      <c r="J78" s="46"/>
    </row>
    <row r="79" spans="1:10" s="3" customFormat="1" ht="30" x14ac:dyDescent="0.25">
      <c r="A79" s="41"/>
      <c r="B79" s="42" t="s">
        <v>52</v>
      </c>
      <c r="C79" s="50">
        <v>1382270.3</v>
      </c>
      <c r="D79" s="50">
        <v>1385784.2</v>
      </c>
      <c r="E79" s="50">
        <v>1399237.3</v>
      </c>
      <c r="F79" s="50">
        <v>1399237.3</v>
      </c>
      <c r="G79" s="5"/>
      <c r="H79" s="46"/>
      <c r="I79" s="46"/>
      <c r="J79" s="46"/>
    </row>
    <row r="80" spans="1:10" s="3" customFormat="1" ht="90" x14ac:dyDescent="0.25">
      <c r="A80" s="41" t="s">
        <v>55</v>
      </c>
      <c r="B80" s="42" t="s">
        <v>56</v>
      </c>
      <c r="C80" s="54">
        <f t="shared" ref="C80:F80" si="14">C81</f>
        <v>23156.6</v>
      </c>
      <c r="D80" s="54">
        <f t="shared" si="14"/>
        <v>19641.7</v>
      </c>
      <c r="E80" s="54">
        <f t="shared" si="14"/>
        <v>19832.400000000001</v>
      </c>
      <c r="F80" s="54">
        <f t="shared" si="14"/>
        <v>19832.400000000001</v>
      </c>
      <c r="G80" s="5" t="s">
        <v>58</v>
      </c>
      <c r="H80" s="46" t="s">
        <v>178</v>
      </c>
      <c r="I80" s="46" t="s">
        <v>178</v>
      </c>
      <c r="J80" s="46" t="s">
        <v>263</v>
      </c>
    </row>
    <row r="81" spans="1:10" s="3" customFormat="1" ht="75" x14ac:dyDescent="0.25">
      <c r="A81" s="41"/>
      <c r="B81" s="42" t="s">
        <v>57</v>
      </c>
      <c r="C81" s="50">
        <v>23156.6</v>
      </c>
      <c r="D81" s="50">
        <v>19641.7</v>
      </c>
      <c r="E81" s="50">
        <v>19832.400000000001</v>
      </c>
      <c r="F81" s="50">
        <v>19832.400000000001</v>
      </c>
      <c r="G81" s="5"/>
      <c r="H81" s="46"/>
      <c r="I81" s="46"/>
      <c r="J81" s="46"/>
    </row>
    <row r="82" spans="1:10" s="3" customFormat="1" ht="60.75" customHeight="1" x14ac:dyDescent="0.25">
      <c r="A82" s="67" t="s">
        <v>59</v>
      </c>
      <c r="B82" s="70" t="s">
        <v>60</v>
      </c>
      <c r="C82" s="71">
        <f>C85+C84</f>
        <v>547836.1</v>
      </c>
      <c r="D82" s="71">
        <f>D85+D84</f>
        <v>428279.1</v>
      </c>
      <c r="E82" s="71">
        <f>E85+E84</f>
        <v>428279.3</v>
      </c>
      <c r="F82" s="71">
        <f>F85+F84</f>
        <v>428279.3</v>
      </c>
      <c r="G82" s="42" t="s">
        <v>62</v>
      </c>
      <c r="H82" s="46" t="s">
        <v>179</v>
      </c>
      <c r="I82" s="46" t="s">
        <v>179</v>
      </c>
      <c r="J82" s="46" t="s">
        <v>288</v>
      </c>
    </row>
    <row r="83" spans="1:10" s="3" customFormat="1" ht="120" x14ac:dyDescent="0.25">
      <c r="A83" s="67"/>
      <c r="B83" s="70"/>
      <c r="C83" s="71"/>
      <c r="D83" s="71"/>
      <c r="E83" s="71"/>
      <c r="F83" s="71"/>
      <c r="G83" s="42" t="s">
        <v>63</v>
      </c>
      <c r="H83" s="46" t="s">
        <v>178</v>
      </c>
      <c r="I83" s="46" t="s">
        <v>178</v>
      </c>
      <c r="J83" s="46" t="s">
        <v>257</v>
      </c>
    </row>
    <row r="84" spans="1:10" s="3" customFormat="1" ht="105" x14ac:dyDescent="0.25">
      <c r="A84" s="10"/>
      <c r="B84" s="42" t="s">
        <v>136</v>
      </c>
      <c r="C84" s="50">
        <v>547815</v>
      </c>
      <c r="D84" s="50">
        <v>428264.5</v>
      </c>
      <c r="E84" s="50">
        <v>428264.5</v>
      </c>
      <c r="F84" s="50">
        <v>428264.5</v>
      </c>
      <c r="G84" s="42"/>
      <c r="H84" s="46"/>
      <c r="I84" s="46"/>
      <c r="J84" s="46"/>
    </row>
    <row r="85" spans="1:10" s="3" customFormat="1" ht="45" x14ac:dyDescent="0.25">
      <c r="A85" s="10"/>
      <c r="B85" s="42" t="s">
        <v>61</v>
      </c>
      <c r="C85" s="50">
        <v>21.1</v>
      </c>
      <c r="D85" s="50">
        <v>14.6</v>
      </c>
      <c r="E85" s="50">
        <v>14.8</v>
      </c>
      <c r="F85" s="50">
        <v>14.8</v>
      </c>
      <c r="G85" s="42"/>
      <c r="H85" s="46"/>
      <c r="I85" s="46"/>
      <c r="J85" s="46"/>
    </row>
    <row r="86" spans="1:10" s="3" customFormat="1" ht="90" x14ac:dyDescent="0.25">
      <c r="A86" s="67" t="s">
        <v>64</v>
      </c>
      <c r="B86" s="70" t="s">
        <v>65</v>
      </c>
      <c r="C86" s="72">
        <f>C90+C92+C93+C91</f>
        <v>238746.40000000002</v>
      </c>
      <c r="D86" s="72">
        <f>D90+D92+D93+D91</f>
        <v>221387.90000000002</v>
      </c>
      <c r="E86" s="72">
        <f>E90+E92+E93+E91</f>
        <v>222161.2</v>
      </c>
      <c r="F86" s="72">
        <f>F90+F92+F93+F91</f>
        <v>239198.60000000003</v>
      </c>
      <c r="G86" s="5" t="s">
        <v>67</v>
      </c>
      <c r="H86" s="46" t="s">
        <v>244</v>
      </c>
      <c r="I86" s="46" t="s">
        <v>244</v>
      </c>
      <c r="J86" s="46" t="s">
        <v>278</v>
      </c>
    </row>
    <row r="87" spans="1:10" s="3" customFormat="1" ht="105" x14ac:dyDescent="0.25">
      <c r="A87" s="67"/>
      <c r="B87" s="70"/>
      <c r="C87" s="72"/>
      <c r="D87" s="72"/>
      <c r="E87" s="72"/>
      <c r="F87" s="72"/>
      <c r="G87" s="42" t="s">
        <v>69</v>
      </c>
      <c r="H87" s="46" t="s">
        <v>178</v>
      </c>
      <c r="I87" s="46" t="s">
        <v>178</v>
      </c>
      <c r="J87" s="46" t="s">
        <v>263</v>
      </c>
    </row>
    <row r="88" spans="1:10" s="3" customFormat="1" ht="120" x14ac:dyDescent="0.25">
      <c r="A88" s="67"/>
      <c r="B88" s="70"/>
      <c r="C88" s="72"/>
      <c r="D88" s="72"/>
      <c r="E88" s="72"/>
      <c r="F88" s="72"/>
      <c r="G88" s="42" t="s">
        <v>70</v>
      </c>
      <c r="H88" s="46" t="s">
        <v>178</v>
      </c>
      <c r="I88" s="46" t="s">
        <v>178</v>
      </c>
      <c r="J88" s="46" t="s">
        <v>263</v>
      </c>
    </row>
    <row r="89" spans="1:10" s="3" customFormat="1" ht="105" x14ac:dyDescent="0.25">
      <c r="A89" s="67"/>
      <c r="B89" s="70"/>
      <c r="C89" s="72"/>
      <c r="D89" s="72"/>
      <c r="E89" s="72"/>
      <c r="F89" s="72"/>
      <c r="G89" s="42" t="s">
        <v>72</v>
      </c>
      <c r="H89" s="46" t="s">
        <v>180</v>
      </c>
      <c r="I89" s="46" t="s">
        <v>180</v>
      </c>
      <c r="J89" s="46" t="s">
        <v>279</v>
      </c>
    </row>
    <row r="90" spans="1:10" s="3" customFormat="1" ht="90" x14ac:dyDescent="0.25">
      <c r="A90" s="10"/>
      <c r="B90" s="42" t="s">
        <v>66</v>
      </c>
      <c r="C90" s="53">
        <v>40000</v>
      </c>
      <c r="D90" s="53">
        <v>40000</v>
      </c>
      <c r="E90" s="53">
        <v>40000</v>
      </c>
      <c r="F90" s="53">
        <v>57037.4</v>
      </c>
      <c r="G90" s="42"/>
      <c r="H90" s="46"/>
      <c r="I90" s="46"/>
      <c r="J90" s="46"/>
    </row>
    <row r="91" spans="1:10" s="3" customFormat="1" ht="75" x14ac:dyDescent="0.25">
      <c r="A91" s="10"/>
      <c r="B91" s="45" t="s">
        <v>71</v>
      </c>
      <c r="C91" s="53">
        <v>6278</v>
      </c>
      <c r="D91" s="53">
        <v>6642.2</v>
      </c>
      <c r="E91" s="53">
        <v>6642.2</v>
      </c>
      <c r="F91" s="53">
        <v>6642.2</v>
      </c>
      <c r="G91" s="42"/>
      <c r="H91" s="46"/>
      <c r="I91" s="46"/>
      <c r="J91" s="46"/>
    </row>
    <row r="92" spans="1:10" s="3" customFormat="1" ht="60" customHeight="1" x14ac:dyDescent="0.25">
      <c r="A92" s="10"/>
      <c r="B92" s="42" t="s">
        <v>68</v>
      </c>
      <c r="C92" s="53">
        <v>81487.8</v>
      </c>
      <c r="D92" s="53">
        <v>79642.899999999994</v>
      </c>
      <c r="E92" s="53">
        <v>80416.2</v>
      </c>
      <c r="F92" s="53">
        <v>80416.2</v>
      </c>
      <c r="G92" s="5"/>
      <c r="H92" s="46"/>
      <c r="I92" s="46"/>
      <c r="J92" s="46"/>
    </row>
    <row r="93" spans="1:10" s="3" customFormat="1" ht="120.75" customHeight="1" x14ac:dyDescent="0.25">
      <c r="A93" s="10"/>
      <c r="B93" s="42" t="s">
        <v>137</v>
      </c>
      <c r="C93" s="53">
        <v>110980.6</v>
      </c>
      <c r="D93" s="53">
        <v>95102.8</v>
      </c>
      <c r="E93" s="53">
        <v>95102.8</v>
      </c>
      <c r="F93" s="53">
        <v>95102.8</v>
      </c>
      <c r="G93" s="42"/>
      <c r="H93" s="46"/>
      <c r="I93" s="46"/>
      <c r="J93" s="46"/>
    </row>
    <row r="94" spans="1:10" s="3" customFormat="1" ht="75" x14ac:dyDescent="0.25">
      <c r="A94" s="67" t="s">
        <v>73</v>
      </c>
      <c r="B94" s="68" t="s">
        <v>74</v>
      </c>
      <c r="C94" s="66">
        <f>SUM(C104:C130)</f>
        <v>3688549.3</v>
      </c>
      <c r="D94" s="66">
        <f t="shared" ref="D94:F94" si="15">SUM(D104:D130)</f>
        <v>3863718.8</v>
      </c>
      <c r="E94" s="66">
        <f t="shared" si="15"/>
        <v>3869330.5999999996</v>
      </c>
      <c r="F94" s="66">
        <f t="shared" si="15"/>
        <v>3746782.7</v>
      </c>
      <c r="G94" s="42" t="s">
        <v>77</v>
      </c>
      <c r="H94" s="46" t="s">
        <v>181</v>
      </c>
      <c r="I94" s="46" t="s">
        <v>181</v>
      </c>
      <c r="J94" s="46" t="s">
        <v>257</v>
      </c>
    </row>
    <row r="95" spans="1:10" s="3" customFormat="1" ht="105" x14ac:dyDescent="0.25">
      <c r="A95" s="67"/>
      <c r="B95" s="68"/>
      <c r="C95" s="66"/>
      <c r="D95" s="66"/>
      <c r="E95" s="66"/>
      <c r="F95" s="66"/>
      <c r="G95" s="42" t="s">
        <v>79</v>
      </c>
      <c r="H95" s="46" t="s">
        <v>181</v>
      </c>
      <c r="I95" s="46" t="s">
        <v>181</v>
      </c>
      <c r="J95" s="46" t="s">
        <v>277</v>
      </c>
    </row>
    <row r="96" spans="1:10" s="3" customFormat="1" ht="75" x14ac:dyDescent="0.25">
      <c r="A96" s="67"/>
      <c r="B96" s="68"/>
      <c r="C96" s="66"/>
      <c r="D96" s="66"/>
      <c r="E96" s="66"/>
      <c r="F96" s="66"/>
      <c r="G96" s="5" t="s">
        <v>165</v>
      </c>
      <c r="H96" s="46" t="s">
        <v>182</v>
      </c>
      <c r="I96" s="46" t="s">
        <v>182</v>
      </c>
      <c r="J96" s="46" t="s">
        <v>280</v>
      </c>
    </row>
    <row r="97" spans="1:10" s="3" customFormat="1" ht="93.75" customHeight="1" x14ac:dyDescent="0.25">
      <c r="A97" s="67"/>
      <c r="B97" s="68"/>
      <c r="C97" s="66"/>
      <c r="D97" s="66"/>
      <c r="E97" s="66"/>
      <c r="F97" s="66"/>
      <c r="G97" s="5" t="s">
        <v>82</v>
      </c>
      <c r="H97" s="46" t="s">
        <v>181</v>
      </c>
      <c r="I97" s="46" t="s">
        <v>181</v>
      </c>
      <c r="J97" s="46" t="s">
        <v>277</v>
      </c>
    </row>
    <row r="98" spans="1:10" s="3" customFormat="1" ht="257.25" customHeight="1" x14ac:dyDescent="0.25">
      <c r="A98" s="67"/>
      <c r="B98" s="68"/>
      <c r="C98" s="66"/>
      <c r="D98" s="66"/>
      <c r="E98" s="66"/>
      <c r="F98" s="66"/>
      <c r="G98" s="52" t="s">
        <v>245</v>
      </c>
      <c r="H98" s="51" t="s">
        <v>181</v>
      </c>
      <c r="I98" s="51" t="s">
        <v>181</v>
      </c>
      <c r="J98" s="51" t="s">
        <v>263</v>
      </c>
    </row>
    <row r="99" spans="1:10" s="3" customFormat="1" ht="120" x14ac:dyDescent="0.25">
      <c r="A99" s="67"/>
      <c r="B99" s="68"/>
      <c r="C99" s="66"/>
      <c r="D99" s="66"/>
      <c r="E99" s="66"/>
      <c r="F99" s="66"/>
      <c r="G99" s="42" t="s">
        <v>88</v>
      </c>
      <c r="H99" s="46" t="s">
        <v>181</v>
      </c>
      <c r="I99" s="46" t="s">
        <v>181</v>
      </c>
      <c r="J99" s="46" t="s">
        <v>263</v>
      </c>
    </row>
    <row r="100" spans="1:10" s="3" customFormat="1" ht="90" x14ac:dyDescent="0.25">
      <c r="A100" s="67"/>
      <c r="B100" s="68"/>
      <c r="C100" s="66"/>
      <c r="D100" s="66"/>
      <c r="E100" s="66"/>
      <c r="F100" s="66"/>
      <c r="G100" s="42" t="s">
        <v>90</v>
      </c>
      <c r="H100" s="46" t="s">
        <v>181</v>
      </c>
      <c r="I100" s="46" t="s">
        <v>181</v>
      </c>
      <c r="J100" s="46" t="s">
        <v>263</v>
      </c>
    </row>
    <row r="101" spans="1:10" s="3" customFormat="1" ht="92.25" customHeight="1" x14ac:dyDescent="0.25">
      <c r="A101" s="67"/>
      <c r="B101" s="68"/>
      <c r="C101" s="66"/>
      <c r="D101" s="66"/>
      <c r="E101" s="66"/>
      <c r="F101" s="66"/>
      <c r="G101" s="42" t="s">
        <v>85</v>
      </c>
      <c r="H101" s="46" t="s">
        <v>181</v>
      </c>
      <c r="I101" s="46" t="s">
        <v>181</v>
      </c>
      <c r="J101" s="46" t="s">
        <v>257</v>
      </c>
    </row>
    <row r="102" spans="1:10" s="3" customFormat="1" ht="107.25" customHeight="1" x14ac:dyDescent="0.25">
      <c r="A102" s="67"/>
      <c r="B102" s="68"/>
      <c r="C102" s="66"/>
      <c r="D102" s="66"/>
      <c r="E102" s="66"/>
      <c r="F102" s="66"/>
      <c r="G102" s="42" t="s">
        <v>86</v>
      </c>
      <c r="H102" s="46" t="s">
        <v>181</v>
      </c>
      <c r="I102" s="46" t="s">
        <v>181</v>
      </c>
      <c r="J102" s="46" t="s">
        <v>257</v>
      </c>
    </row>
    <row r="103" spans="1:10" s="3" customFormat="1" ht="105" x14ac:dyDescent="0.25">
      <c r="A103" s="67"/>
      <c r="B103" s="68"/>
      <c r="C103" s="66"/>
      <c r="D103" s="66"/>
      <c r="E103" s="66"/>
      <c r="F103" s="66"/>
      <c r="G103" s="42" t="s">
        <v>99</v>
      </c>
      <c r="H103" s="46" t="s">
        <v>181</v>
      </c>
      <c r="I103" s="46" t="s">
        <v>181</v>
      </c>
      <c r="J103" s="46" t="s">
        <v>257</v>
      </c>
    </row>
    <row r="104" spans="1:10" s="11" customFormat="1" ht="405" x14ac:dyDescent="0.25">
      <c r="A104" s="46"/>
      <c r="B104" s="42" t="s">
        <v>75</v>
      </c>
      <c r="C104" s="50">
        <v>3386</v>
      </c>
      <c r="D104" s="50">
        <v>3521.3</v>
      </c>
      <c r="E104" s="50">
        <v>3521.3</v>
      </c>
      <c r="F104" s="50">
        <v>3521.3</v>
      </c>
      <c r="G104" s="42"/>
      <c r="H104" s="46"/>
      <c r="I104" s="46"/>
      <c r="J104" s="46"/>
    </row>
    <row r="105" spans="1:10" s="11" customFormat="1" ht="45" x14ac:dyDescent="0.25">
      <c r="A105" s="46"/>
      <c r="B105" s="42" t="s">
        <v>76</v>
      </c>
      <c r="C105" s="50">
        <v>777371.9</v>
      </c>
      <c r="D105" s="50">
        <v>807733.3</v>
      </c>
      <c r="E105" s="50">
        <v>807733.3</v>
      </c>
      <c r="F105" s="50">
        <v>807733.3</v>
      </c>
      <c r="G105" s="42"/>
      <c r="H105" s="46"/>
      <c r="I105" s="46"/>
      <c r="J105" s="46"/>
    </row>
    <row r="106" spans="1:10" ht="30" x14ac:dyDescent="0.25">
      <c r="A106" s="46"/>
      <c r="B106" s="42" t="s">
        <v>78</v>
      </c>
      <c r="C106" s="50">
        <v>16394.599999999999</v>
      </c>
      <c r="D106" s="33">
        <v>16406.599999999999</v>
      </c>
      <c r="E106" s="33">
        <v>16406.599999999999</v>
      </c>
      <c r="F106" s="33">
        <v>16406.599999999999</v>
      </c>
      <c r="G106" s="42"/>
      <c r="H106" s="46"/>
      <c r="I106" s="46"/>
      <c r="J106" s="46"/>
    </row>
    <row r="107" spans="1:10" s="8" customFormat="1" ht="75" x14ac:dyDescent="0.2">
      <c r="A107" s="46"/>
      <c r="B107" s="42" t="s">
        <v>80</v>
      </c>
      <c r="C107" s="54">
        <v>30000</v>
      </c>
      <c r="D107" s="54">
        <f>15956.6+14043.4</f>
        <v>30000</v>
      </c>
      <c r="E107" s="54">
        <f t="shared" ref="E107:F107" si="16">15956.6+14043.4</f>
        <v>30000</v>
      </c>
      <c r="F107" s="54">
        <f t="shared" si="16"/>
        <v>30000</v>
      </c>
      <c r="G107" s="42"/>
      <c r="H107" s="46"/>
      <c r="I107" s="46"/>
      <c r="J107" s="46"/>
    </row>
    <row r="108" spans="1:10" s="3" customFormat="1" ht="105" x14ac:dyDescent="0.25">
      <c r="A108" s="46"/>
      <c r="B108" s="42" t="s">
        <v>81</v>
      </c>
      <c r="C108" s="54">
        <v>2259.9</v>
      </c>
      <c r="D108" s="54">
        <v>1475.1</v>
      </c>
      <c r="E108" s="54">
        <v>1475.1</v>
      </c>
      <c r="F108" s="54">
        <v>1475.1</v>
      </c>
      <c r="G108" s="5"/>
      <c r="H108" s="46"/>
      <c r="I108" s="46"/>
      <c r="J108" s="46"/>
    </row>
    <row r="109" spans="1:10" s="3" customFormat="1" ht="90" x14ac:dyDescent="0.25">
      <c r="A109" s="46"/>
      <c r="B109" s="42" t="s">
        <v>83</v>
      </c>
      <c r="C109" s="54">
        <v>268932.3</v>
      </c>
      <c r="D109" s="54">
        <v>0</v>
      </c>
      <c r="E109" s="54">
        <v>0</v>
      </c>
      <c r="F109" s="54">
        <v>0</v>
      </c>
      <c r="G109" s="5"/>
      <c r="H109" s="46"/>
      <c r="I109" s="46"/>
      <c r="J109" s="46"/>
    </row>
    <row r="110" spans="1:10" s="3" customFormat="1" ht="186.75" customHeight="1" x14ac:dyDescent="0.25">
      <c r="A110" s="46"/>
      <c r="B110" s="42" t="s">
        <v>202</v>
      </c>
      <c r="C110" s="54">
        <v>0</v>
      </c>
      <c r="D110" s="54">
        <v>321841.40000000002</v>
      </c>
      <c r="E110" s="54">
        <v>321841.40000000002</v>
      </c>
      <c r="F110" s="54">
        <v>321841.40000000002</v>
      </c>
      <c r="G110" s="5"/>
      <c r="H110" s="46"/>
      <c r="I110" s="46"/>
      <c r="J110" s="46"/>
    </row>
    <row r="111" spans="1:10" s="3" customFormat="1" ht="75" x14ac:dyDescent="0.25">
      <c r="A111" s="46"/>
      <c r="B111" s="42" t="s">
        <v>89</v>
      </c>
      <c r="C111" s="50">
        <v>4005.4</v>
      </c>
      <c r="D111" s="50">
        <v>3454.1</v>
      </c>
      <c r="E111" s="50">
        <v>3454.1</v>
      </c>
      <c r="F111" s="50">
        <v>3454.1</v>
      </c>
      <c r="G111" s="42"/>
      <c r="H111" s="46"/>
      <c r="I111" s="46"/>
      <c r="J111" s="46"/>
    </row>
    <row r="112" spans="1:10" ht="105" x14ac:dyDescent="0.25">
      <c r="A112" s="46"/>
      <c r="B112" s="42" t="s">
        <v>140</v>
      </c>
      <c r="C112" s="50">
        <v>67870.600000000006</v>
      </c>
      <c r="D112" s="50">
        <v>70920.899999999994</v>
      </c>
      <c r="E112" s="50">
        <v>77592.399999999994</v>
      </c>
      <c r="F112" s="50">
        <f>77592.4+13692.3-13692.3</f>
        <v>77592.399999999994</v>
      </c>
      <c r="G112" s="42"/>
      <c r="H112" s="46"/>
      <c r="I112" s="46"/>
      <c r="J112" s="46"/>
    </row>
    <row r="113" spans="1:10" ht="62.25" customHeight="1" x14ac:dyDescent="0.25">
      <c r="A113" s="46"/>
      <c r="B113" s="42" t="s">
        <v>160</v>
      </c>
      <c r="C113" s="50">
        <v>55832.3</v>
      </c>
      <c r="D113" s="50">
        <v>55796.4</v>
      </c>
      <c r="E113" s="50">
        <v>55740.5</v>
      </c>
      <c r="F113" s="50">
        <v>0</v>
      </c>
      <c r="G113" s="42"/>
      <c r="H113" s="46"/>
      <c r="I113" s="46"/>
      <c r="J113" s="46"/>
    </row>
    <row r="114" spans="1:10" ht="60" x14ac:dyDescent="0.25">
      <c r="A114" s="46"/>
      <c r="B114" s="42" t="s">
        <v>161</v>
      </c>
      <c r="C114" s="50">
        <v>24836.2</v>
      </c>
      <c r="D114" s="50">
        <v>25807</v>
      </c>
      <c r="E114" s="50">
        <v>26803.599999999999</v>
      </c>
      <c r="F114" s="50">
        <v>26803.599999999999</v>
      </c>
      <c r="G114" s="42"/>
      <c r="H114" s="46"/>
      <c r="I114" s="46"/>
      <c r="J114" s="46"/>
    </row>
    <row r="115" spans="1:10" ht="96.75" customHeight="1" x14ac:dyDescent="0.25">
      <c r="A115" s="46"/>
      <c r="B115" s="42" t="s">
        <v>195</v>
      </c>
      <c r="C115" s="50">
        <v>66844.2</v>
      </c>
      <c r="D115" s="50">
        <v>66843.600000000006</v>
      </c>
      <c r="E115" s="50">
        <v>66807.399999999994</v>
      </c>
      <c r="F115" s="50">
        <v>0</v>
      </c>
      <c r="G115" s="42"/>
      <c r="H115" s="46"/>
      <c r="I115" s="46"/>
      <c r="J115" s="46"/>
    </row>
    <row r="116" spans="1:10" ht="60" x14ac:dyDescent="0.25">
      <c r="A116" s="46"/>
      <c r="B116" s="42" t="s">
        <v>196</v>
      </c>
      <c r="C116" s="50">
        <v>116702.8</v>
      </c>
      <c r="D116" s="50">
        <v>121364.9</v>
      </c>
      <c r="E116" s="50">
        <v>126218.9</v>
      </c>
      <c r="F116" s="50">
        <v>126218.9</v>
      </c>
      <c r="G116" s="42"/>
      <c r="H116" s="46"/>
      <c r="I116" s="46"/>
      <c r="J116" s="46"/>
    </row>
    <row r="117" spans="1:10" ht="75" x14ac:dyDescent="0.25">
      <c r="A117" s="46"/>
      <c r="B117" s="42" t="s">
        <v>162</v>
      </c>
      <c r="C117" s="50">
        <v>109.1</v>
      </c>
      <c r="D117" s="50">
        <v>130.30000000000001</v>
      </c>
      <c r="E117" s="50">
        <v>135.1</v>
      </c>
      <c r="F117" s="50">
        <v>135.1</v>
      </c>
      <c r="G117" s="42"/>
      <c r="H117" s="46"/>
      <c r="I117" s="46"/>
      <c r="J117" s="46"/>
    </row>
    <row r="118" spans="1:10" ht="45" x14ac:dyDescent="0.25">
      <c r="A118" s="46"/>
      <c r="B118" s="42" t="s">
        <v>163</v>
      </c>
      <c r="C118" s="50">
        <v>1329332.8999999999</v>
      </c>
      <c r="D118" s="50">
        <v>1329287</v>
      </c>
      <c r="E118" s="50">
        <v>1329257.3</v>
      </c>
      <c r="F118" s="50">
        <v>1329257.3</v>
      </c>
      <c r="G118" s="42"/>
      <c r="H118" s="46"/>
      <c r="I118" s="46"/>
      <c r="J118" s="46"/>
    </row>
    <row r="119" spans="1:10" ht="75" x14ac:dyDescent="0.25">
      <c r="A119" s="46"/>
      <c r="B119" s="42" t="s">
        <v>164</v>
      </c>
      <c r="C119" s="50">
        <v>1061.3</v>
      </c>
      <c r="D119" s="50">
        <v>1061.3</v>
      </c>
      <c r="E119" s="50">
        <v>1061.3</v>
      </c>
      <c r="F119" s="50">
        <v>1061.3</v>
      </c>
      <c r="G119" s="42"/>
      <c r="H119" s="46"/>
      <c r="I119" s="46"/>
      <c r="J119" s="46"/>
    </row>
    <row r="120" spans="1:10" s="3" customFormat="1" ht="60" x14ac:dyDescent="0.25">
      <c r="A120" s="46"/>
      <c r="B120" s="42" t="s">
        <v>87</v>
      </c>
      <c r="C120" s="50">
        <v>33686.300000000003</v>
      </c>
      <c r="D120" s="50">
        <v>33855.9</v>
      </c>
      <c r="E120" s="50">
        <v>33964.699999999997</v>
      </c>
      <c r="F120" s="50">
        <v>33964.699999999997</v>
      </c>
      <c r="G120" s="42"/>
      <c r="H120" s="46"/>
      <c r="I120" s="46"/>
      <c r="J120" s="46"/>
    </row>
    <row r="121" spans="1:10" ht="75" x14ac:dyDescent="0.25">
      <c r="A121" s="46"/>
      <c r="B121" s="42" t="s">
        <v>91</v>
      </c>
      <c r="C121" s="50">
        <v>11176.1</v>
      </c>
      <c r="D121" s="50">
        <v>11705.2</v>
      </c>
      <c r="E121" s="50">
        <v>11705.2</v>
      </c>
      <c r="F121" s="50">
        <v>11705.2</v>
      </c>
      <c r="G121" s="42"/>
      <c r="H121" s="46"/>
      <c r="I121" s="46"/>
      <c r="J121" s="46"/>
    </row>
    <row r="122" spans="1:10" ht="75" x14ac:dyDescent="0.25">
      <c r="A122" s="46"/>
      <c r="B122" s="42" t="s">
        <v>92</v>
      </c>
      <c r="C122" s="50">
        <v>142179.4</v>
      </c>
      <c r="D122" s="50">
        <v>150138.29999999999</v>
      </c>
      <c r="E122" s="50">
        <v>150138.29999999999</v>
      </c>
      <c r="F122" s="50">
        <v>150138.29999999999</v>
      </c>
      <c r="G122" s="42"/>
      <c r="H122" s="46"/>
      <c r="I122" s="46"/>
      <c r="J122" s="46"/>
    </row>
    <row r="123" spans="1:10" ht="120" x14ac:dyDescent="0.25">
      <c r="A123" s="46"/>
      <c r="B123" s="42" t="s">
        <v>93</v>
      </c>
      <c r="C123" s="50">
        <v>5116</v>
      </c>
      <c r="D123" s="50">
        <v>5086</v>
      </c>
      <c r="E123" s="50">
        <v>5135.3</v>
      </c>
      <c r="F123" s="50">
        <v>5135.3</v>
      </c>
      <c r="G123" s="42"/>
      <c r="H123" s="46"/>
      <c r="I123" s="46"/>
      <c r="J123" s="46"/>
    </row>
    <row r="124" spans="1:10" ht="60" x14ac:dyDescent="0.25">
      <c r="A124" s="46"/>
      <c r="B124" s="42" t="s">
        <v>94</v>
      </c>
      <c r="C124" s="50">
        <v>3318.5</v>
      </c>
      <c r="D124" s="50">
        <v>3399.9</v>
      </c>
      <c r="E124" s="50">
        <v>3432.9</v>
      </c>
      <c r="F124" s="50">
        <v>3432.9</v>
      </c>
      <c r="G124" s="42"/>
      <c r="H124" s="46"/>
      <c r="I124" s="46"/>
      <c r="J124" s="46"/>
    </row>
    <row r="125" spans="1:10" ht="108.75" customHeight="1" x14ac:dyDescent="0.25">
      <c r="A125" s="46"/>
      <c r="B125" s="42" t="s">
        <v>95</v>
      </c>
      <c r="C125" s="50">
        <v>8838.5</v>
      </c>
      <c r="D125" s="50">
        <v>8747.2999999999993</v>
      </c>
      <c r="E125" s="50">
        <v>8747.2999999999993</v>
      </c>
      <c r="F125" s="50">
        <v>8747.2999999999993</v>
      </c>
      <c r="G125" s="42"/>
      <c r="H125" s="46"/>
      <c r="I125" s="46"/>
      <c r="J125" s="46"/>
    </row>
    <row r="126" spans="1:10" ht="30" x14ac:dyDescent="0.25">
      <c r="A126" s="46"/>
      <c r="B126" s="42" t="s">
        <v>96</v>
      </c>
      <c r="C126" s="50">
        <v>354408.7</v>
      </c>
      <c r="D126" s="50">
        <f>368521-0.1</f>
        <v>368520.9</v>
      </c>
      <c r="E126" s="50">
        <v>370974.9</v>
      </c>
      <c r="F126" s="50">
        <v>370974.9</v>
      </c>
      <c r="G126" s="42"/>
      <c r="H126" s="46"/>
      <c r="I126" s="46"/>
      <c r="J126" s="46"/>
    </row>
    <row r="127" spans="1:10" ht="45" x14ac:dyDescent="0.25">
      <c r="A127" s="46"/>
      <c r="B127" s="42" t="s">
        <v>97</v>
      </c>
      <c r="C127" s="50">
        <v>23981.3</v>
      </c>
      <c r="D127" s="50">
        <v>22446.5</v>
      </c>
      <c r="E127" s="50">
        <v>22446.5</v>
      </c>
      <c r="F127" s="50">
        <v>22446.5</v>
      </c>
      <c r="G127" s="42"/>
      <c r="H127" s="46"/>
      <c r="I127" s="46"/>
      <c r="J127" s="46"/>
    </row>
    <row r="128" spans="1:10" ht="66" customHeight="1" x14ac:dyDescent="0.25">
      <c r="A128" s="46"/>
      <c r="B128" s="42" t="s">
        <v>197</v>
      </c>
      <c r="C128" s="50">
        <v>285592.7</v>
      </c>
      <c r="D128" s="50">
        <f>208482.7+77110</f>
        <v>285592.7</v>
      </c>
      <c r="E128" s="50">
        <f>208482.7+69494.2</f>
        <v>277976.90000000002</v>
      </c>
      <c r="F128" s="50">
        <f>208482.7+69494.2</f>
        <v>277976.90000000002</v>
      </c>
      <c r="G128" s="42"/>
      <c r="H128" s="46"/>
      <c r="I128" s="46"/>
      <c r="J128" s="46"/>
    </row>
    <row r="129" spans="1:11" ht="75" x14ac:dyDescent="0.25">
      <c r="A129" s="46"/>
      <c r="B129" s="42" t="s">
        <v>98</v>
      </c>
      <c r="C129" s="50">
        <v>55312.3</v>
      </c>
      <c r="D129" s="50">
        <f>41312+15279.8</f>
        <v>56591.8</v>
      </c>
      <c r="E129" s="50">
        <f>41076.9+13692.3</f>
        <v>54769.2</v>
      </c>
      <c r="F129" s="50">
        <f>41076.9+13692.3</f>
        <v>54769.2</v>
      </c>
      <c r="G129" s="42"/>
      <c r="H129" s="46"/>
      <c r="I129" s="46"/>
      <c r="J129" s="46"/>
    </row>
    <row r="130" spans="1:11" ht="75.75" customHeight="1" x14ac:dyDescent="0.25">
      <c r="A130" s="46"/>
      <c r="B130" s="42" t="s">
        <v>207</v>
      </c>
      <c r="C130" s="50">
        <v>0</v>
      </c>
      <c r="D130" s="50">
        <v>61991.1</v>
      </c>
      <c r="E130" s="50">
        <v>61991.1</v>
      </c>
      <c r="F130" s="50">
        <v>61991.1</v>
      </c>
      <c r="G130" s="42"/>
      <c r="H130" s="46"/>
      <c r="I130" s="46"/>
      <c r="J130" s="46"/>
    </row>
    <row r="131" spans="1:11" ht="210" x14ac:dyDescent="0.25">
      <c r="A131" s="69" t="s">
        <v>100</v>
      </c>
      <c r="B131" s="70" t="s">
        <v>101</v>
      </c>
      <c r="C131" s="66">
        <f>SUM(C133:C138)</f>
        <v>2604581.5</v>
      </c>
      <c r="D131" s="66">
        <f>SUM(D133:D138)</f>
        <v>2618244.6999999997</v>
      </c>
      <c r="E131" s="66">
        <f t="shared" ref="E131:F131" si="17">SUM(E133:E138)</f>
        <v>2593144.6999999997</v>
      </c>
      <c r="F131" s="66">
        <f t="shared" si="17"/>
        <v>3015875.9999999995</v>
      </c>
      <c r="G131" s="2" t="s">
        <v>102</v>
      </c>
      <c r="H131" s="46" t="s">
        <v>183</v>
      </c>
      <c r="I131" s="46" t="s">
        <v>233</v>
      </c>
      <c r="J131" s="46" t="s">
        <v>263</v>
      </c>
    </row>
    <row r="132" spans="1:11" ht="90" x14ac:dyDescent="0.25">
      <c r="A132" s="69"/>
      <c r="B132" s="70"/>
      <c r="C132" s="66"/>
      <c r="D132" s="66"/>
      <c r="E132" s="66"/>
      <c r="F132" s="66"/>
      <c r="G132" s="2" t="s">
        <v>104</v>
      </c>
      <c r="H132" s="46" t="s">
        <v>184</v>
      </c>
      <c r="I132" s="46" t="s">
        <v>185</v>
      </c>
      <c r="J132" s="46" t="s">
        <v>281</v>
      </c>
    </row>
    <row r="133" spans="1:11" ht="60" x14ac:dyDescent="0.25">
      <c r="A133" s="46"/>
      <c r="B133" s="42" t="s">
        <v>20</v>
      </c>
      <c r="C133" s="50">
        <v>1652490.1</v>
      </c>
      <c r="D133" s="50">
        <f>1703327.9+10.9</f>
        <v>1703338.7999999998</v>
      </c>
      <c r="E133" s="50">
        <f t="shared" ref="E133:F133" si="18">1703327.9+10.9</f>
        <v>1703338.7999999998</v>
      </c>
      <c r="F133" s="50">
        <f t="shared" si="18"/>
        <v>1703338.7999999998</v>
      </c>
      <c r="G133" s="2"/>
      <c r="H133" s="46"/>
      <c r="I133" s="46"/>
      <c r="J133" s="46"/>
    </row>
    <row r="134" spans="1:11" ht="45" x14ac:dyDescent="0.25">
      <c r="A134" s="46"/>
      <c r="B134" s="42" t="s">
        <v>103</v>
      </c>
      <c r="C134" s="50">
        <v>845979.4</v>
      </c>
      <c r="D134" s="50">
        <v>883693.9</v>
      </c>
      <c r="E134" s="50">
        <v>883693.9</v>
      </c>
      <c r="F134" s="50">
        <v>883693.9</v>
      </c>
      <c r="G134" s="2"/>
      <c r="H134" s="46"/>
      <c r="I134" s="46"/>
      <c r="J134" s="46"/>
    </row>
    <row r="135" spans="1:11" ht="90" x14ac:dyDescent="0.25">
      <c r="A135" s="46"/>
      <c r="B135" s="42" t="s">
        <v>105</v>
      </c>
      <c r="C135" s="50">
        <v>100000</v>
      </c>
      <c r="D135" s="50">
        <v>25100</v>
      </c>
      <c r="E135" s="50">
        <v>0</v>
      </c>
      <c r="F135" s="50">
        <v>422731.3</v>
      </c>
      <c r="G135" s="2"/>
      <c r="H135" s="46"/>
      <c r="I135" s="46"/>
      <c r="J135" s="46"/>
    </row>
    <row r="136" spans="1:11" ht="75" x14ac:dyDescent="0.25">
      <c r="A136" s="46"/>
      <c r="B136" s="42" t="s">
        <v>107</v>
      </c>
      <c r="C136" s="50">
        <v>5112</v>
      </c>
      <c r="D136" s="50">
        <v>5112</v>
      </c>
      <c r="E136" s="50">
        <v>5112</v>
      </c>
      <c r="F136" s="50">
        <v>5112</v>
      </c>
      <c r="G136" s="42"/>
      <c r="H136" s="46"/>
      <c r="I136" s="46"/>
      <c r="J136" s="46"/>
    </row>
    <row r="137" spans="1:11" ht="75" x14ac:dyDescent="0.25">
      <c r="A137" s="46"/>
      <c r="B137" s="42" t="s">
        <v>108</v>
      </c>
      <c r="C137" s="50">
        <v>1000</v>
      </c>
      <c r="D137" s="50">
        <v>0</v>
      </c>
      <c r="E137" s="50">
        <v>0</v>
      </c>
      <c r="F137" s="50">
        <v>0</v>
      </c>
      <c r="G137" s="2"/>
      <c r="H137" s="46"/>
      <c r="I137" s="46"/>
      <c r="J137" s="46"/>
    </row>
    <row r="138" spans="1:11" ht="44.25" customHeight="1" x14ac:dyDescent="0.25">
      <c r="A138" s="46"/>
      <c r="B138" s="42" t="s">
        <v>206</v>
      </c>
      <c r="C138" s="50">
        <v>0</v>
      </c>
      <c r="D138" s="50">
        <v>1000</v>
      </c>
      <c r="E138" s="50">
        <v>1000</v>
      </c>
      <c r="F138" s="50">
        <v>1000</v>
      </c>
      <c r="G138" s="2"/>
      <c r="H138" s="46"/>
      <c r="I138" s="46"/>
      <c r="J138" s="46"/>
    </row>
    <row r="139" spans="1:11" s="12" customFormat="1" ht="114.75" customHeight="1" x14ac:dyDescent="0.2">
      <c r="A139" s="44" t="s">
        <v>109</v>
      </c>
      <c r="B139" s="17" t="s">
        <v>110</v>
      </c>
      <c r="C139" s="24">
        <f>C140+C143</f>
        <v>31682.199999999997</v>
      </c>
      <c r="D139" s="24">
        <f>D140+D143</f>
        <v>37462.199999999997</v>
      </c>
      <c r="E139" s="24">
        <f t="shared" ref="E139:F139" si="19">E140+E143</f>
        <v>37944.899999999994</v>
      </c>
      <c r="F139" s="24">
        <f t="shared" si="19"/>
        <v>37944.899999999994</v>
      </c>
      <c r="G139" s="39" t="s">
        <v>148</v>
      </c>
      <c r="H139" s="44" t="s">
        <v>186</v>
      </c>
      <c r="I139" s="44" t="s">
        <v>187</v>
      </c>
      <c r="J139" s="44" t="s">
        <v>282</v>
      </c>
      <c r="K139" s="58"/>
    </row>
    <row r="140" spans="1:11" ht="105" x14ac:dyDescent="0.25">
      <c r="A140" s="46" t="s">
        <v>111</v>
      </c>
      <c r="B140" s="42" t="s">
        <v>112</v>
      </c>
      <c r="C140" s="50">
        <f>SUM(C141:C142)</f>
        <v>19927.8</v>
      </c>
      <c r="D140" s="50">
        <f>SUM(D141:D142)</f>
        <v>19927.8</v>
      </c>
      <c r="E140" s="50">
        <f>SUM(E141:E142)</f>
        <v>19927.8</v>
      </c>
      <c r="F140" s="50">
        <f>SUM(F141:F142)</f>
        <v>19927.8</v>
      </c>
      <c r="G140" s="42" t="s">
        <v>149</v>
      </c>
      <c r="H140" s="46" t="s">
        <v>224</v>
      </c>
      <c r="I140" s="46" t="s">
        <v>188</v>
      </c>
      <c r="J140" s="46" t="s">
        <v>283</v>
      </c>
    </row>
    <row r="141" spans="1:11" ht="60" x14ac:dyDescent="0.25">
      <c r="A141" s="46"/>
      <c r="B141" s="42" t="s">
        <v>113</v>
      </c>
      <c r="C141" s="50">
        <v>19007.8</v>
      </c>
      <c r="D141" s="50">
        <v>19007.8</v>
      </c>
      <c r="E141" s="50">
        <v>19007.8</v>
      </c>
      <c r="F141" s="50">
        <v>19007.8</v>
      </c>
      <c r="G141" s="42"/>
      <c r="H141" s="46"/>
      <c r="I141" s="46"/>
      <c r="J141" s="46"/>
    </row>
    <row r="142" spans="1:11" ht="60" x14ac:dyDescent="0.25">
      <c r="A142" s="46"/>
      <c r="B142" s="42" t="s">
        <v>20</v>
      </c>
      <c r="C142" s="50">
        <v>920</v>
      </c>
      <c r="D142" s="50">
        <v>920</v>
      </c>
      <c r="E142" s="50">
        <v>920</v>
      </c>
      <c r="F142" s="50">
        <v>920</v>
      </c>
      <c r="G142" s="42"/>
      <c r="H142" s="46"/>
      <c r="I142" s="46"/>
      <c r="J142" s="46"/>
    </row>
    <row r="143" spans="1:11" ht="90" x14ac:dyDescent="0.25">
      <c r="A143" s="46" t="s">
        <v>114</v>
      </c>
      <c r="B143" s="42" t="s">
        <v>115</v>
      </c>
      <c r="C143" s="50">
        <f>SUM(C144:C145)</f>
        <v>11754.4</v>
      </c>
      <c r="D143" s="50">
        <f>SUM(D144:D145)</f>
        <v>17534.400000000001</v>
      </c>
      <c r="E143" s="50">
        <f>SUM(E144:E145)</f>
        <v>18017.099999999999</v>
      </c>
      <c r="F143" s="50">
        <f>SUM(F144:F145)</f>
        <v>18017.099999999999</v>
      </c>
      <c r="G143" s="42" t="s">
        <v>116</v>
      </c>
      <c r="H143" s="46" t="s">
        <v>189</v>
      </c>
      <c r="I143" s="46" t="s">
        <v>190</v>
      </c>
      <c r="J143" s="46" t="s">
        <v>284</v>
      </c>
    </row>
    <row r="144" spans="1:11" ht="75" x14ac:dyDescent="0.25">
      <c r="A144" s="46"/>
      <c r="B144" s="42" t="s">
        <v>117</v>
      </c>
      <c r="C144" s="50">
        <v>11388.4</v>
      </c>
      <c r="D144" s="50">
        <v>17168.400000000001</v>
      </c>
      <c r="E144" s="50">
        <v>17651.099999999999</v>
      </c>
      <c r="F144" s="50">
        <v>17651.099999999999</v>
      </c>
      <c r="G144" s="42"/>
      <c r="H144" s="46"/>
      <c r="I144" s="46"/>
      <c r="J144" s="46"/>
    </row>
    <row r="145" spans="1:10" ht="60" x14ac:dyDescent="0.25">
      <c r="A145" s="46"/>
      <c r="B145" s="42" t="s">
        <v>20</v>
      </c>
      <c r="C145" s="50">
        <v>366</v>
      </c>
      <c r="D145" s="50">
        <v>366</v>
      </c>
      <c r="E145" s="50">
        <v>366</v>
      </c>
      <c r="F145" s="50">
        <v>366</v>
      </c>
      <c r="G145" s="42"/>
      <c r="H145" s="46"/>
      <c r="I145" s="46"/>
      <c r="J145" s="46"/>
    </row>
    <row r="146" spans="1:10" ht="71.25" x14ac:dyDescent="0.25">
      <c r="A146" s="63" t="s">
        <v>118</v>
      </c>
      <c r="B146" s="64" t="s">
        <v>119</v>
      </c>
      <c r="C146" s="65">
        <f t="shared" ref="C146:F146" si="20">C148</f>
        <v>739468.29999999993</v>
      </c>
      <c r="D146" s="65">
        <f t="shared" si="20"/>
        <v>737923.49999999988</v>
      </c>
      <c r="E146" s="65">
        <f t="shared" si="20"/>
        <v>738123.49999999988</v>
      </c>
      <c r="F146" s="65">
        <f t="shared" si="20"/>
        <v>738123.49999999988</v>
      </c>
      <c r="G146" s="39" t="s">
        <v>122</v>
      </c>
      <c r="H146" s="44" t="s">
        <v>181</v>
      </c>
      <c r="I146" s="44" t="s">
        <v>171</v>
      </c>
      <c r="J146" s="44" t="s">
        <v>257</v>
      </c>
    </row>
    <row r="147" spans="1:10" ht="142.5" x14ac:dyDescent="0.25">
      <c r="A147" s="63"/>
      <c r="B147" s="64"/>
      <c r="C147" s="65"/>
      <c r="D147" s="65"/>
      <c r="E147" s="65"/>
      <c r="F147" s="65"/>
      <c r="G147" s="39" t="s">
        <v>106</v>
      </c>
      <c r="H147" s="44" t="s">
        <v>191</v>
      </c>
      <c r="I147" s="44" t="s">
        <v>192</v>
      </c>
      <c r="J147" s="44" t="s">
        <v>285</v>
      </c>
    </row>
    <row r="148" spans="1:10" ht="45" x14ac:dyDescent="0.25">
      <c r="A148" s="46" t="s">
        <v>120</v>
      </c>
      <c r="B148" s="42" t="s">
        <v>121</v>
      </c>
      <c r="C148" s="50">
        <f>SUM(C149:C153)</f>
        <v>739468.29999999993</v>
      </c>
      <c r="D148" s="50">
        <f t="shared" ref="D148:F148" si="21">SUM(D149:D153)</f>
        <v>737923.49999999988</v>
      </c>
      <c r="E148" s="50">
        <f t="shared" si="21"/>
        <v>738123.49999999988</v>
      </c>
      <c r="F148" s="50">
        <f t="shared" si="21"/>
        <v>738123.49999999988</v>
      </c>
      <c r="G148" s="42"/>
      <c r="H148" s="46"/>
      <c r="I148" s="46"/>
      <c r="J148" s="46"/>
    </row>
    <row r="149" spans="1:10" ht="60" x14ac:dyDescent="0.25">
      <c r="A149" s="46"/>
      <c r="B149" s="42" t="s">
        <v>123</v>
      </c>
      <c r="C149" s="50">
        <v>451083.9</v>
      </c>
      <c r="D149" s="50">
        <f>450611.1+1246</f>
        <v>451857.1</v>
      </c>
      <c r="E149" s="50">
        <f t="shared" ref="E149:F149" si="22">450611.1+1246</f>
        <v>451857.1</v>
      </c>
      <c r="F149" s="50">
        <f t="shared" si="22"/>
        <v>451857.1</v>
      </c>
      <c r="G149" s="42"/>
      <c r="H149" s="46"/>
      <c r="I149" s="46"/>
      <c r="J149" s="46"/>
    </row>
    <row r="150" spans="1:10" ht="60" x14ac:dyDescent="0.25">
      <c r="A150" s="46"/>
      <c r="B150" s="42" t="s">
        <v>20</v>
      </c>
      <c r="C150" s="50">
        <v>213935.1</v>
      </c>
      <c r="D150" s="50">
        <v>211317.1</v>
      </c>
      <c r="E150" s="50">
        <v>211317.1</v>
      </c>
      <c r="F150" s="50">
        <v>211317.1</v>
      </c>
      <c r="G150" s="42"/>
      <c r="H150" s="46"/>
      <c r="I150" s="46"/>
      <c r="J150" s="46"/>
    </row>
    <row r="151" spans="1:10" ht="45" x14ac:dyDescent="0.25">
      <c r="A151" s="46"/>
      <c r="B151" s="42" t="s">
        <v>125</v>
      </c>
      <c r="C151" s="50">
        <v>69490.100000000006</v>
      </c>
      <c r="D151" s="50">
        <v>69490.100000000006</v>
      </c>
      <c r="E151" s="50">
        <v>69690.100000000006</v>
      </c>
      <c r="F151" s="50">
        <v>69690.100000000006</v>
      </c>
      <c r="G151" s="42"/>
      <c r="H151" s="46"/>
      <c r="I151" s="46"/>
      <c r="J151" s="46"/>
    </row>
    <row r="152" spans="1:10" ht="45" x14ac:dyDescent="0.25">
      <c r="A152" s="46"/>
      <c r="B152" s="13" t="s">
        <v>124</v>
      </c>
      <c r="C152" s="50">
        <v>4959.2</v>
      </c>
      <c r="D152" s="50">
        <f>2914.2+2045</f>
        <v>4959.2</v>
      </c>
      <c r="E152" s="50">
        <f t="shared" ref="E152:F152" si="23">2914.2+2045</f>
        <v>4959.2</v>
      </c>
      <c r="F152" s="50">
        <f t="shared" si="23"/>
        <v>4959.2</v>
      </c>
      <c r="G152" s="42"/>
      <c r="H152" s="46"/>
      <c r="I152" s="46"/>
      <c r="J152" s="46"/>
    </row>
    <row r="153" spans="1:10" ht="66" customHeight="1" x14ac:dyDescent="0.25">
      <c r="A153" s="36"/>
      <c r="B153" s="13" t="s">
        <v>211</v>
      </c>
      <c r="C153" s="50">
        <v>0</v>
      </c>
      <c r="D153" s="50">
        <v>300</v>
      </c>
      <c r="E153" s="50">
        <v>300</v>
      </c>
      <c r="F153" s="50">
        <v>300</v>
      </c>
      <c r="G153" s="27"/>
      <c r="H153" s="28"/>
      <c r="I153" s="28"/>
      <c r="J153" s="28"/>
    </row>
    <row r="154" spans="1:10" s="12" customFormat="1" ht="32.25" hidden="1" customHeight="1" x14ac:dyDescent="0.2">
      <c r="A154" s="21"/>
      <c r="B154" s="22" t="s">
        <v>198</v>
      </c>
      <c r="C154" s="25">
        <v>6974363.1999999993</v>
      </c>
      <c r="D154" s="25">
        <f>D23+D24+D50+D51+D70+902153.02+D114+D116+D117+D118+D119+208482.7+41312+385115+182797.7-182797.7+141432.5+D113+D115</f>
        <v>7724026.3199999994</v>
      </c>
      <c r="E154" s="25">
        <f>E23+E24+E50+E51+E70+928373.2+E114+E116+E117+E118+E119+208482.7+41076.9+385115+182797.7-182797.7+146199.6+E113+E115</f>
        <v>7948973.9000000004</v>
      </c>
      <c r="F154" s="25">
        <f>F23+F24+F50+F51+F70+928373.2+F114+F116+F117+F118+F119+208482.7+41076.9+182797.7-182797.7+146199.6</f>
        <v>7441311</v>
      </c>
      <c r="G154" s="29">
        <f>E154-F154</f>
        <v>507662.90000000037</v>
      </c>
      <c r="H154" s="23"/>
      <c r="I154" s="23"/>
      <c r="J154" s="23"/>
    </row>
    <row r="155" spans="1:10" ht="32.25" hidden="1" customHeight="1" x14ac:dyDescent="0.25">
      <c r="B155" s="22" t="s">
        <v>205</v>
      </c>
      <c r="C155" s="25">
        <f>C6-C154</f>
        <v>17687401.800000001</v>
      </c>
      <c r="D155" s="25">
        <f>D6-D154</f>
        <v>19651346.570000004</v>
      </c>
      <c r="E155" s="25">
        <f>E6-E154</f>
        <v>19574050.399999999</v>
      </c>
      <c r="F155" s="25">
        <f>F6-F154</f>
        <v>20107855.799999997</v>
      </c>
    </row>
    <row r="156" spans="1:10" ht="32.25" hidden="1" customHeight="1" x14ac:dyDescent="0.25">
      <c r="D156" s="25">
        <f>19631934.6+25100</f>
        <v>19657034.600000001</v>
      </c>
      <c r="E156" s="25">
        <v>19578545.899999999</v>
      </c>
      <c r="F156" s="25">
        <f>19689620+422731.3</f>
        <v>20112351.300000001</v>
      </c>
      <c r="G156" s="15" t="s">
        <v>246</v>
      </c>
    </row>
    <row r="157" spans="1:10" ht="32.25" hidden="1" customHeight="1" x14ac:dyDescent="0.25"/>
    <row r="158" spans="1:10" ht="32.25" hidden="1" customHeight="1" x14ac:dyDescent="0.25">
      <c r="D158" s="26">
        <f>D156-D155</f>
        <v>5688.0299999974668</v>
      </c>
      <c r="E158" s="26">
        <f t="shared" ref="E158:F158" si="24">E156-E155</f>
        <v>4495.5</v>
      </c>
      <c r="F158" s="26">
        <f t="shared" si="24"/>
        <v>4495.5000000037253</v>
      </c>
      <c r="G158" s="48" t="s">
        <v>214</v>
      </c>
    </row>
    <row r="159" spans="1:10" ht="32.25" hidden="1" customHeight="1" x14ac:dyDescent="0.25"/>
    <row r="160" spans="1:10" ht="32.25" hidden="1" customHeight="1" x14ac:dyDescent="0.25"/>
    <row r="161" spans="2:7" ht="32.25" hidden="1" customHeight="1" x14ac:dyDescent="0.25"/>
    <row r="162" spans="2:7" ht="32.25" hidden="1" customHeight="1" x14ac:dyDescent="0.25">
      <c r="B162" s="22" t="s">
        <v>198</v>
      </c>
      <c r="C162" s="8">
        <v>6974363.1999999993</v>
      </c>
      <c r="D162" s="34">
        <v>7759341.7999999998</v>
      </c>
      <c r="E162" s="34">
        <v>7985572</v>
      </c>
      <c r="F162" s="8">
        <v>7826426</v>
      </c>
      <c r="G162" s="35">
        <v>159146.00000000093</v>
      </c>
    </row>
    <row r="163" spans="2:7" ht="32.25" hidden="1" customHeight="1" x14ac:dyDescent="0.25">
      <c r="D163" s="26">
        <f>D162-D154</f>
        <v>35315.480000000447</v>
      </c>
      <c r="E163" s="26">
        <f t="shared" ref="E163:F163" si="25">E162-E154</f>
        <v>36598.099999999627</v>
      </c>
      <c r="F163" s="26">
        <f t="shared" si="25"/>
        <v>385115</v>
      </c>
      <c r="G163" s="15" t="s">
        <v>213</v>
      </c>
    </row>
    <row r="164" spans="2:7" ht="32.25" hidden="1" customHeight="1" x14ac:dyDescent="0.25"/>
    <row r="165" spans="2:7" ht="32.25" hidden="1" customHeight="1" x14ac:dyDescent="0.25"/>
  </sheetData>
  <autoFilter ref="A4:M156"/>
  <mergeCells count="97">
    <mergeCell ref="A1:J1"/>
    <mergeCell ref="A3:A4"/>
    <mergeCell ref="B3:B4"/>
    <mergeCell ref="C3:F3"/>
    <mergeCell ref="G3:G4"/>
    <mergeCell ref="H3:J3"/>
    <mergeCell ref="A2:J2"/>
    <mergeCell ref="F6:F8"/>
    <mergeCell ref="A9:A11"/>
    <mergeCell ref="B9:B11"/>
    <mergeCell ref="C9:C11"/>
    <mergeCell ref="D9:D11"/>
    <mergeCell ref="E9:E11"/>
    <mergeCell ref="F9:F11"/>
    <mergeCell ref="A6:A8"/>
    <mergeCell ref="B6:B8"/>
    <mergeCell ref="C6:C8"/>
    <mergeCell ref="D6:D8"/>
    <mergeCell ref="E6:E8"/>
    <mergeCell ref="F12:F14"/>
    <mergeCell ref="A30:A31"/>
    <mergeCell ref="B30:B31"/>
    <mergeCell ref="C30:C31"/>
    <mergeCell ref="D30:D31"/>
    <mergeCell ref="E30:E31"/>
    <mergeCell ref="F30:F31"/>
    <mergeCell ref="A12:A14"/>
    <mergeCell ref="B12:B14"/>
    <mergeCell ref="C12:C14"/>
    <mergeCell ref="D12:D14"/>
    <mergeCell ref="E12:E14"/>
    <mergeCell ref="F38:F43"/>
    <mergeCell ref="A57:A58"/>
    <mergeCell ref="B57:B58"/>
    <mergeCell ref="C57:C58"/>
    <mergeCell ref="D57:D58"/>
    <mergeCell ref="E57:E58"/>
    <mergeCell ref="F57:F58"/>
    <mergeCell ref="A38:A43"/>
    <mergeCell ref="B38:B43"/>
    <mergeCell ref="C38:C43"/>
    <mergeCell ref="D38:D43"/>
    <mergeCell ref="E38:E43"/>
    <mergeCell ref="F61:F63"/>
    <mergeCell ref="A67:A68"/>
    <mergeCell ref="B67:B68"/>
    <mergeCell ref="C67:C68"/>
    <mergeCell ref="D67:D68"/>
    <mergeCell ref="E67:E68"/>
    <mergeCell ref="F67:F68"/>
    <mergeCell ref="A61:A63"/>
    <mergeCell ref="B61:B63"/>
    <mergeCell ref="C61:C63"/>
    <mergeCell ref="D61:D63"/>
    <mergeCell ref="E61:E63"/>
    <mergeCell ref="F146:F147"/>
    <mergeCell ref="F94:F103"/>
    <mergeCell ref="F72:F73"/>
    <mergeCell ref="A76:A77"/>
    <mergeCell ref="B76:B77"/>
    <mergeCell ref="C76:C77"/>
    <mergeCell ref="D76:D77"/>
    <mergeCell ref="E76:E77"/>
    <mergeCell ref="F76:F77"/>
    <mergeCell ref="A72:A73"/>
    <mergeCell ref="B72:B73"/>
    <mergeCell ref="C72:C73"/>
    <mergeCell ref="D72:D73"/>
    <mergeCell ref="E72:E73"/>
    <mergeCell ref="F82:F83"/>
    <mergeCell ref="A86:A89"/>
    <mergeCell ref="B86:B89"/>
    <mergeCell ref="C86:C89"/>
    <mergeCell ref="D86:D89"/>
    <mergeCell ref="E86:E89"/>
    <mergeCell ref="F86:F89"/>
    <mergeCell ref="A82:A83"/>
    <mergeCell ref="B82:B83"/>
    <mergeCell ref="C82:C83"/>
    <mergeCell ref="D82:D83"/>
    <mergeCell ref="E82:E83"/>
    <mergeCell ref="A146:A147"/>
    <mergeCell ref="B146:B147"/>
    <mergeCell ref="C146:C147"/>
    <mergeCell ref="F131:F132"/>
    <mergeCell ref="A94:A103"/>
    <mergeCell ref="B94:B103"/>
    <mergeCell ref="C94:C103"/>
    <mergeCell ref="D94:D103"/>
    <mergeCell ref="E94:E103"/>
    <mergeCell ref="A131:A132"/>
    <mergeCell ref="B131:B132"/>
    <mergeCell ref="C131:C132"/>
    <mergeCell ref="D131:D132"/>
    <mergeCell ref="E131:E132"/>
    <mergeCell ref="D146:D147"/>
    <mergeCell ref="E146:E147"/>
  </mergeCells>
  <pageMargins left="0.47244094488188981" right="0.27559055118110237" top="0.15748031496062992" bottom="0.23622047244094491" header="0.23622047244094491" footer="0.23622047244094491"/>
  <pageSetup paperSize="9" scale="65" fitToHeight="0" orientation="portrait" horizontalDpi="4294967294" verticalDpi="4294967294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соц. поддержка (КБ+ФС)</vt:lpstr>
      <vt:lpstr>'ГП соц. поддержка (КБ+ФС)'!Заголовки_для_печати</vt:lpstr>
      <vt:lpstr>'ГП соц. поддержка (КБ+ФС)'!Область_печати</vt:lpstr>
    </vt:vector>
  </TitlesOfParts>
  <Company>MSR 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Сухарева Лариса Юрьевна</dc:creator>
  <cp:lastModifiedBy>Голубева Карина Алексеевна</cp:lastModifiedBy>
  <cp:lastPrinted>2020-09-29T11:31:37Z</cp:lastPrinted>
  <dcterms:created xsi:type="dcterms:W3CDTF">2017-09-29T06:28:43Z</dcterms:created>
  <dcterms:modified xsi:type="dcterms:W3CDTF">2020-09-30T06:09:50Z</dcterms:modified>
</cp:coreProperties>
</file>